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L:\02_Aston\配布用書類\02_水路研究会\01_会員DL用資料\07_積算関連資料\98_CSモルタル工法の材料必要量_算出シート\"/>
    </mc:Choice>
  </mc:AlternateContent>
  <xr:revisionPtr revIDLastSave="0" documentId="13_ncr:1_{E11B753E-6156-467C-9D91-43BEC8B54F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クリアー" sheetId="4" r:id="rId1"/>
    <sheet name="CSモルタル_PS" sheetId="7" r:id="rId2"/>
    <sheet name="CSモルタル_100P" sheetId="6" r:id="rId3"/>
    <sheet name="CSポリマー" sheetId="3" r:id="rId4"/>
  </sheets>
  <definedNames>
    <definedName name="_xlnm.Print_Area" localSheetId="0">CSクリアー!$A$1:$P$58</definedName>
    <definedName name="_xlnm.Print_Area" localSheetId="3">CSポリマー!$A$1:$R$59</definedName>
    <definedName name="_xlnm.Print_Area" localSheetId="2">CSモルタル_100P!$A$1:$P$58</definedName>
    <definedName name="_xlnm.Print_Area" localSheetId="1">CSモルタル_PS!$A$1:$P$58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7" l="1"/>
  <c r="D19" i="7"/>
  <c r="D27" i="6"/>
  <c r="D19" i="6"/>
  <c r="H38" i="6" s="1"/>
  <c r="H40" i="6" s="1"/>
  <c r="L40" i="6" s="1"/>
  <c r="H38" i="7" l="1"/>
  <c r="H40" i="7" s="1"/>
  <c r="L40" i="7" s="1"/>
  <c r="D23" i="4" l="1"/>
  <c r="D27" i="4" s="1"/>
  <c r="AE39" i="4" s="1"/>
  <c r="AB40" i="4" s="1"/>
  <c r="AE51" i="4" l="1"/>
  <c r="AB52" i="4" s="1"/>
  <c r="AE46" i="4"/>
  <c r="AB47" i="4" s="1"/>
  <c r="AE52" i="4"/>
  <c r="AB53" i="4" s="1"/>
  <c r="AE41" i="4"/>
  <c r="AB42" i="4" s="1"/>
  <c r="AE38" i="4"/>
  <c r="AB39" i="4" s="1"/>
  <c r="AE35" i="4"/>
  <c r="AB36" i="4" s="1"/>
  <c r="AE55" i="4"/>
  <c r="AB56" i="4" s="1"/>
  <c r="AE44" i="4"/>
  <c r="AB45" i="4" s="1"/>
  <c r="AE37" i="4"/>
  <c r="AB38" i="4" s="1"/>
  <c r="AE56" i="4"/>
  <c r="AE49" i="4"/>
  <c r="AB50" i="4" s="1"/>
  <c r="AE45" i="4"/>
  <c r="AB46" i="4" s="1"/>
  <c r="AE40" i="4"/>
  <c r="AB41" i="4" s="1"/>
  <c r="AE50" i="4"/>
  <c r="AB51" i="4" s="1"/>
  <c r="AE32" i="4"/>
  <c r="AB33" i="4" s="1"/>
  <c r="AE43" i="4"/>
  <c r="AB44" i="4" s="1"/>
  <c r="AE47" i="4"/>
  <c r="AB48" i="4" s="1"/>
  <c r="AE48" i="4"/>
  <c r="AB49" i="4" s="1"/>
  <c r="AE33" i="4"/>
  <c r="AB34" i="4" s="1"/>
  <c r="AE53" i="4"/>
  <c r="AB54" i="4" s="1"/>
  <c r="AE42" i="4"/>
  <c r="AB43" i="4" s="1"/>
  <c r="AE54" i="4"/>
  <c r="AB55" i="4" s="1"/>
  <c r="AE34" i="4"/>
  <c r="AB35" i="4" s="1"/>
  <c r="AE36" i="4"/>
  <c r="AB37" i="4" s="1"/>
  <c r="D15" i="4"/>
  <c r="F36" i="3"/>
  <c r="F38" i="3" s="1"/>
  <c r="F40" i="3" s="1"/>
  <c r="J40" i="3" s="1"/>
  <c r="D19" i="4" l="1"/>
  <c r="H38" i="4" s="1"/>
  <c r="H40" i="4" s="1"/>
  <c r="L40" i="4" s="1"/>
  <c r="Y49" i="4"/>
  <c r="V50" i="4" s="1"/>
  <c r="Y52" i="4"/>
  <c r="V53" i="4" s="1"/>
  <c r="Y46" i="4"/>
  <c r="V47" i="4" s="1"/>
  <c r="Y47" i="4" l="1"/>
  <c r="V48" i="4" s="1"/>
  <c r="Y51" i="4"/>
  <c r="V52" i="4" s="1"/>
  <c r="Y48" i="4"/>
  <c r="V49" i="4" s="1"/>
  <c r="Y34" i="4"/>
  <c r="V35" i="4" s="1"/>
  <c r="Y37" i="4"/>
  <c r="V38" i="4" s="1"/>
  <c r="Y40" i="4"/>
  <c r="V41" i="4" s="1"/>
  <c r="Y43" i="4"/>
  <c r="V44" i="4" s="1"/>
  <c r="Y35" i="4"/>
  <c r="V36" i="4" s="1"/>
  <c r="Y38" i="4"/>
  <c r="V39" i="4" s="1"/>
  <c r="Y44" i="4"/>
  <c r="V45" i="4" s="1"/>
  <c r="Y55" i="4"/>
  <c r="V56" i="4" s="1"/>
  <c r="Y41" i="4"/>
  <c r="V42" i="4" s="1"/>
  <c r="Y36" i="4"/>
  <c r="V37" i="4" s="1"/>
  <c r="Y50" i="4"/>
  <c r="V51" i="4" s="1"/>
  <c r="Y53" i="4"/>
  <c r="V54" i="4" s="1"/>
  <c r="Y33" i="4"/>
  <c r="V34" i="4" s="1"/>
  <c r="Y42" i="4"/>
  <c r="V43" i="4" s="1"/>
  <c r="Y56" i="4"/>
  <c r="Y32" i="4"/>
  <c r="V33" i="4" s="1"/>
  <c r="Y39" i="4"/>
  <c r="V40" i="4" s="1"/>
  <c r="Y45" i="4"/>
  <c r="V46" i="4" s="1"/>
  <c r="Y54" i="4"/>
  <c r="V55" i="4" s="1"/>
</calcChain>
</file>

<file path=xl/sharedStrings.xml><?xml version="1.0" encoding="utf-8"?>
<sst xmlns="http://schemas.openxmlformats.org/spreadsheetml/2006/main" count="367" uniqueCount="120">
  <si>
    <t>希釈倍率</t>
    <rPh sb="0" eb="2">
      <t>キシャク</t>
    </rPh>
    <rPh sb="2" eb="4">
      <t>バイリツ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</si>
  <si>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</si>
  <si>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</si>
  <si>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</si>
  <si>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</si>
  <si>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</si>
  <si>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</si>
  <si>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</si>
  <si>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</si>
  <si>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　３</t>
    <phoneticPr fontId="1"/>
  </si>
  <si>
    <t>　４</t>
    <phoneticPr fontId="1"/>
  </si>
  <si>
    <t>　５</t>
  </si>
  <si>
    <t>　６</t>
  </si>
  <si>
    <t>　７</t>
  </si>
  <si>
    <t>　８</t>
  </si>
  <si>
    <t>　９</t>
  </si>
  <si>
    <t>水</t>
    <rPh sb="0" eb="1">
      <t>ミズ</t>
    </rPh>
    <phoneticPr fontId="1"/>
  </si>
  <si>
    <t>２</t>
    <phoneticPr fontId="1"/>
  </si>
  <si>
    <t>１</t>
    <phoneticPr fontId="1"/>
  </si>
  <si>
    <t>CSﾎﾟﾘﾏｰ</t>
    <phoneticPr fontId="1"/>
  </si>
  <si>
    <t>～</t>
    <phoneticPr fontId="1"/>
  </si>
  <si>
    <t>（ kg/㎡ ）</t>
    <phoneticPr fontId="1"/>
  </si>
  <si>
    <t>参考資料（塗布量およびロス率）</t>
    <rPh sb="5" eb="7">
      <t>トフ</t>
    </rPh>
    <rPh sb="7" eb="8">
      <t>リョウ</t>
    </rPh>
    <rPh sb="13" eb="14">
      <t>リツ</t>
    </rPh>
    <phoneticPr fontId="1"/>
  </si>
  <si>
    <t>塗布面積</t>
    <rPh sb="0" eb="2">
      <t>トフ</t>
    </rPh>
    <rPh sb="2" eb="4">
      <t>メンセキ</t>
    </rPh>
    <phoneticPr fontId="1"/>
  </si>
  <si>
    <t>ロス率</t>
    <rPh sb="2" eb="3">
      <t>リツ</t>
    </rPh>
    <phoneticPr fontId="1"/>
  </si>
  <si>
    <t>％</t>
    <phoneticPr fontId="1"/>
  </si>
  <si>
    <t>希釈率</t>
    <rPh sb="0" eb="2">
      <t>キシャク</t>
    </rPh>
    <rPh sb="2" eb="3">
      <t>リツ</t>
    </rPh>
    <phoneticPr fontId="1"/>
  </si>
  <si>
    <t>倍（重量比）</t>
    <rPh sb="0" eb="1">
      <t>バイ</t>
    </rPh>
    <rPh sb="2" eb="4">
      <t>ジュウリョウ</t>
    </rPh>
    <rPh sb="4" eb="5">
      <t>ヒ</t>
    </rPh>
    <phoneticPr fontId="1"/>
  </si>
  <si>
    <t>重 量 比</t>
    <phoneticPr fontId="1"/>
  </si>
  <si>
    <t>:</t>
    <phoneticPr fontId="1"/>
  </si>
  <si>
    <t>土地改良工事数量算出要領（案）：令和5年4月から適用【農水省】</t>
    <rPh sb="16" eb="18">
      <t>レイワ</t>
    </rPh>
    <rPh sb="19" eb="20">
      <t>ネン</t>
    </rPh>
    <rPh sb="21" eb="22">
      <t>ガツ</t>
    </rPh>
    <phoneticPr fontId="1"/>
  </si>
  <si>
    <t>材料をご注文ただく際には、施工面積×使用量（塗布量＋ロス率）にて必要数量を算出し、</t>
    <rPh sb="0" eb="2">
      <t>ザイリョウ</t>
    </rPh>
    <rPh sb="4" eb="6">
      <t>チュウモン</t>
    </rPh>
    <rPh sb="9" eb="10">
      <t>サイ</t>
    </rPh>
    <rPh sb="13" eb="15">
      <t>セコウ</t>
    </rPh>
    <rPh sb="15" eb="17">
      <t>メンセキ</t>
    </rPh>
    <rPh sb="18" eb="21">
      <t>シヨウリョウ</t>
    </rPh>
    <rPh sb="22" eb="24">
      <t>トフ</t>
    </rPh>
    <rPh sb="24" eb="25">
      <t>リョウ</t>
    </rPh>
    <rPh sb="28" eb="29">
      <t>リツ</t>
    </rPh>
    <rPh sb="37" eb="39">
      <t>サンシュツ</t>
    </rPh>
    <phoneticPr fontId="8"/>
  </si>
  <si>
    <r>
      <rPr>
        <b/>
        <sz val="12"/>
        <rFont val="ＭＳ ゴシック"/>
        <family val="3"/>
        <charset val="128"/>
      </rPr>
      <t>荷姿（２０kg缶）単位</t>
    </r>
    <r>
      <rPr>
        <sz val="12"/>
        <rFont val="ＭＳ ゴシック"/>
        <family val="3"/>
        <charset val="128"/>
      </rPr>
      <t>となる準備する量をご確認ください。</t>
    </r>
    <rPh sb="7" eb="8">
      <t>カン</t>
    </rPh>
    <rPh sb="9" eb="11">
      <t>タンイ</t>
    </rPh>
    <rPh sb="21" eb="23">
      <t>カクニン</t>
    </rPh>
    <phoneticPr fontId="8"/>
  </si>
  <si>
    <t>※</t>
    <phoneticPr fontId="1"/>
  </si>
  <si>
    <t>※</t>
    <phoneticPr fontId="8"/>
  </si>
  <si>
    <t>kg/㎡</t>
    <phoneticPr fontId="8"/>
  </si>
  <si>
    <t xml:space="preserve">　塗布仕様 １回塗布 </t>
    <rPh sb="7" eb="8">
      <t>カイ</t>
    </rPh>
    <rPh sb="8" eb="10">
      <t>トフ</t>
    </rPh>
    <phoneticPr fontId="8"/>
  </si>
  <si>
    <t>g/㎡</t>
    <phoneticPr fontId="8"/>
  </si>
  <si>
    <t>×</t>
    <phoneticPr fontId="8"/>
  </si>
  <si>
    <t>１回</t>
    <rPh sb="1" eb="2">
      <t>カイ</t>
    </rPh>
    <phoneticPr fontId="8"/>
  </si>
  <si>
    <t>③使用量</t>
    <rPh sb="1" eb="4">
      <t>シヨウリョウ</t>
    </rPh>
    <phoneticPr fontId="8"/>
  </si>
  <si>
    <t>施工面積</t>
    <rPh sb="0" eb="2">
      <t>セコウ</t>
    </rPh>
    <rPh sb="2" eb="4">
      <t>メンセキ</t>
    </rPh>
    <phoneticPr fontId="8"/>
  </si>
  <si>
    <t>㎡</t>
    <phoneticPr fontId="8"/>
  </si>
  <si>
    <r>
      <t>必要数量</t>
    </r>
    <r>
      <rPr>
        <sz val="12"/>
        <color theme="2" tint="-0.89999084444715716"/>
        <rFont val="ＭＳ ゴシック"/>
        <family val="3"/>
        <charset val="128"/>
      </rPr>
      <t>（施工面積×使用量）</t>
    </r>
    <rPh sb="0" eb="2">
      <t>ヒツヨウ</t>
    </rPh>
    <rPh sb="2" eb="4">
      <t>スウリョウ</t>
    </rPh>
    <rPh sb="4" eb="5">
      <t>ヨウリョウ</t>
    </rPh>
    <rPh sb="5" eb="9">
      <t>セコウメンセキ</t>
    </rPh>
    <rPh sb="10" eb="13">
      <t>シヨウリョウ</t>
    </rPh>
    <phoneticPr fontId="8"/>
  </si>
  <si>
    <t>kg</t>
    <phoneticPr fontId="8"/>
  </si>
  <si>
    <t>↓</t>
    <phoneticPr fontId="8"/>
  </si>
  <si>
    <r>
      <t>準備する量</t>
    </r>
    <r>
      <rPr>
        <sz val="12"/>
        <color theme="2" tint="-0.89999084444715716"/>
        <rFont val="ＭＳ ゴシック"/>
        <family val="3"/>
        <charset val="128"/>
      </rPr>
      <t>（単位は、荷姿20kg缶）</t>
    </r>
    <rPh sb="0" eb="2">
      <t>ジュンビ</t>
    </rPh>
    <rPh sb="4" eb="5">
      <t>リョウ</t>
    </rPh>
    <phoneticPr fontId="8"/>
  </si>
  <si>
    <t>缶 [20kg缶]</t>
    <rPh sb="0" eb="1">
      <t>カン</t>
    </rPh>
    <phoneticPr fontId="8"/>
  </si>
  <si>
    <t>表．荷姿単位ごとの施工可能面積</t>
    <rPh sb="9" eb="11">
      <t>セコウ</t>
    </rPh>
    <rPh sb="11" eb="13">
      <t>カノウ</t>
    </rPh>
    <rPh sb="13" eb="15">
      <t>メンセキ</t>
    </rPh>
    <phoneticPr fontId="8"/>
  </si>
  <si>
    <t>荷姿</t>
    <phoneticPr fontId="8"/>
  </si>
  <si>
    <t>施工可能面積</t>
    <rPh sb="0" eb="2">
      <t>セコウ</t>
    </rPh>
    <rPh sb="2" eb="4">
      <t>カノウ</t>
    </rPh>
    <rPh sb="4" eb="6">
      <t>メンセキ</t>
    </rPh>
    <phoneticPr fontId="8"/>
  </si>
  <si>
    <t>缶</t>
    <rPh sb="0" eb="1">
      <t>カン</t>
    </rPh>
    <phoneticPr fontId="8"/>
  </si>
  <si>
    <t>～</t>
    <phoneticPr fontId="8"/>
  </si>
  <si>
    <t xml:space="preserve">㎡ </t>
    <phoneticPr fontId="8"/>
  </si>
  <si>
    <t>kg</t>
  </si>
  <si>
    <t>ｍｍ</t>
    <phoneticPr fontId="1"/>
  </si>
  <si>
    <t>ＣＳクリアーの数量算出シート</t>
    <rPh sb="7" eb="9">
      <t>スウリョウ</t>
    </rPh>
    <rPh sb="9" eb="11">
      <t>サンシュツ</t>
    </rPh>
    <phoneticPr fontId="8"/>
  </si>
  <si>
    <t>ＣＳクリアーは、希釈せずに原液を散布・塗布して使用します。</t>
    <rPh sb="16" eb="18">
      <t>サンプ</t>
    </rPh>
    <phoneticPr fontId="8"/>
  </si>
  <si>
    <t>②ロス率</t>
    <rPh sb="3" eb="4">
      <t>リツ</t>
    </rPh>
    <phoneticPr fontId="8"/>
  </si>
  <si>
    <t>ＣＳクリアー１回目（躯体面 散布）の場合</t>
    <rPh sb="7" eb="9">
      <t>カイメ</t>
    </rPh>
    <rPh sb="10" eb="13">
      <t>クタイメン</t>
    </rPh>
    <rPh sb="14" eb="16">
      <t>サンプ</t>
    </rPh>
    <rPh sb="18" eb="20">
      <t>バアイ</t>
    </rPh>
    <phoneticPr fontId="1"/>
  </si>
  <si>
    <t>ＣＳクリアー２回目（被覆面 塗布）の場合</t>
    <rPh sb="7" eb="9">
      <t>カイメ</t>
    </rPh>
    <rPh sb="10" eb="13">
      <t>ヒフクメン</t>
    </rPh>
    <rPh sb="14" eb="16">
      <t>トフ</t>
    </rPh>
    <rPh sb="18" eb="20">
      <t>バアイ</t>
    </rPh>
    <phoneticPr fontId="1"/>
  </si>
  <si>
    <r>
      <t>数量計算</t>
    </r>
    <r>
      <rPr>
        <sz val="10"/>
        <color rgb="FFFF0000"/>
        <rFont val="ＭＳ ゴシック"/>
        <family val="3"/>
        <charset val="128"/>
      </rPr>
      <t>【黄色枠内に施工面積（㎡）入力で、水色枠内に計算結果を表示】</t>
    </r>
    <rPh sb="2" eb="4">
      <t>ケイサン</t>
    </rPh>
    <rPh sb="10" eb="14">
      <t>セコウメンセキ</t>
    </rPh>
    <phoneticPr fontId="8"/>
  </si>
  <si>
    <r>
      <t>算出条件</t>
    </r>
    <r>
      <rPr>
        <sz val="10"/>
        <color rgb="FFFF0000"/>
        <rFont val="ＭＳ ゴシック"/>
        <family val="3"/>
        <charset val="128"/>
      </rPr>
      <t>【黄色枠内に塗布量（ｇ/㎡）とロス率（％）入力で、水色枠内に計算結果を表示】</t>
    </r>
    <rPh sb="0" eb="2">
      <t>サンシュツ</t>
    </rPh>
    <rPh sb="2" eb="4">
      <t>ジョウケン</t>
    </rPh>
    <rPh sb="5" eb="7">
      <t>キイロ</t>
    </rPh>
    <rPh sb="10" eb="13">
      <t>トフリョウ</t>
    </rPh>
    <rPh sb="21" eb="22">
      <t>リツ</t>
    </rPh>
    <rPh sb="25" eb="27">
      <t>ニュウリョク</t>
    </rPh>
    <rPh sb="29" eb="31">
      <t>ミズイロ</t>
    </rPh>
    <rPh sb="31" eb="33">
      <t>ワクナイ</t>
    </rPh>
    <rPh sb="34" eb="38">
      <t>ケイサンケッカ</t>
    </rPh>
    <rPh sb="39" eb="41">
      <t>ヒョウジ</t>
    </rPh>
    <phoneticPr fontId="8"/>
  </si>
  <si>
    <t>④塗布量</t>
    <rPh sb="1" eb="3">
      <t>トフ</t>
    </rPh>
    <rPh sb="3" eb="4">
      <t>リョウ</t>
    </rPh>
    <phoneticPr fontId="8"/>
  </si>
  <si>
    <t>⑤ロス率</t>
    <rPh sb="3" eb="4">
      <t>リツ</t>
    </rPh>
    <phoneticPr fontId="8"/>
  </si>
  <si>
    <t>⑥使用量</t>
    <rPh sb="1" eb="4">
      <t>シヨウリョウ</t>
    </rPh>
    <phoneticPr fontId="8"/>
  </si>
  <si>
    <r>
      <t>kg/㎡</t>
    </r>
    <r>
      <rPr>
        <sz val="12"/>
        <color theme="2" tint="-0.89999084444715716"/>
        <rFont val="ＭＳ ゴシック"/>
        <family val="3"/>
        <charset val="128"/>
      </rPr>
      <t>（④塗布量＋⑤ロス）</t>
    </r>
    <rPh sb="6" eb="9">
      <t>トフリョウ</t>
    </rPh>
    <phoneticPr fontId="8"/>
  </si>
  <si>
    <t>①散布量</t>
    <rPh sb="1" eb="3">
      <t>サンプ</t>
    </rPh>
    <rPh sb="3" eb="4">
      <t>リョウ</t>
    </rPh>
    <phoneticPr fontId="8"/>
  </si>
  <si>
    <r>
      <t>kg/㎡</t>
    </r>
    <r>
      <rPr>
        <sz val="12"/>
        <color theme="2" tint="-0.89999084444715716"/>
        <rFont val="ＭＳ ゴシック"/>
        <family val="3"/>
        <charset val="128"/>
      </rPr>
      <t>（①散布量＋②ロス）</t>
    </r>
    <rPh sb="6" eb="8">
      <t>サンプ</t>
    </rPh>
    <rPh sb="8" eb="9">
      <t>リョウ</t>
    </rPh>
    <phoneticPr fontId="8"/>
  </si>
  <si>
    <t>１回目：躯体面 散布</t>
    <phoneticPr fontId="1"/>
  </si>
  <si>
    <t>２回目：被覆面 塗布</t>
    <rPh sb="8" eb="10">
      <t>トフ</t>
    </rPh>
    <phoneticPr fontId="1"/>
  </si>
  <si>
    <r>
      <t>&gt;</t>
    </r>
    <r>
      <rPr>
        <b/>
        <sz val="12"/>
        <rFont val="ＭＳ ゴシック"/>
        <family val="3"/>
        <charset val="128"/>
      </rPr>
      <t>１回目：躯体面</t>
    </r>
    <r>
      <rPr>
        <sz val="12"/>
        <rFont val="ＭＳ ゴシック"/>
        <family val="3"/>
        <charset val="128"/>
      </rPr>
      <t xml:space="preserve"> 散布</t>
    </r>
    <rPh sb="2" eb="4">
      <t>カイメ</t>
    </rPh>
    <rPh sb="5" eb="8">
      <t>クタイメン</t>
    </rPh>
    <phoneticPr fontId="1"/>
  </si>
  <si>
    <r>
      <t>&gt;</t>
    </r>
    <r>
      <rPr>
        <b/>
        <sz val="12"/>
        <rFont val="ＭＳ ゴシック"/>
        <family val="3"/>
        <charset val="128"/>
      </rPr>
      <t>２回目：被覆面</t>
    </r>
    <r>
      <rPr>
        <sz val="12"/>
        <rFont val="ＭＳ ゴシック"/>
        <family val="3"/>
        <charset val="128"/>
      </rPr>
      <t xml:space="preserve"> 塗布</t>
    </r>
    <rPh sb="2" eb="4">
      <t>カイメ</t>
    </rPh>
    <rPh sb="5" eb="7">
      <t>ヒフク</t>
    </rPh>
    <rPh sb="7" eb="8">
      <t>メン</t>
    </rPh>
    <phoneticPr fontId="1"/>
  </si>
  <si>
    <t>ＣＳポリマーの数量算出シート</t>
    <rPh sb="7" eb="9">
      <t>スウリョウ</t>
    </rPh>
    <rPh sb="9" eb="11">
      <t>サンシュツ</t>
    </rPh>
    <phoneticPr fontId="8"/>
  </si>
  <si>
    <t>ＣＳポリマーは、重量比３～１０倍の水で希釈して使用します。</t>
    <phoneticPr fontId="8"/>
  </si>
  <si>
    <r>
      <t>（ 標準塗布量は、原液で０.０１～０.１ｋｇ/ｍ</t>
    </r>
    <r>
      <rPr>
        <vertAlign val="superscript"/>
        <sz val="12"/>
        <rFont val="ＭＳ ゴシック"/>
        <family val="3"/>
        <charset val="128"/>
      </rPr>
      <t>２</t>
    </r>
    <r>
      <rPr>
        <sz val="12"/>
        <rFont val="ＭＳ ゴシック"/>
        <family val="3"/>
        <charset val="128"/>
      </rPr>
      <t xml:space="preserve"> ）</t>
    </r>
    <phoneticPr fontId="1"/>
  </si>
  <si>
    <r>
      <rPr>
        <b/>
        <sz val="12"/>
        <rFont val="ＭＳ ゴシック"/>
        <family val="3"/>
        <charset val="128"/>
      </rPr>
      <t>荷姿（４kg缶）単位</t>
    </r>
    <r>
      <rPr>
        <sz val="12"/>
        <rFont val="ＭＳ ゴシック"/>
        <family val="3"/>
        <charset val="128"/>
      </rPr>
      <t>となる準備する量をご確認ください。</t>
    </r>
    <rPh sb="6" eb="7">
      <t>カン</t>
    </rPh>
    <rPh sb="8" eb="10">
      <t>タンイ</t>
    </rPh>
    <rPh sb="20" eb="22">
      <t>カクニン</t>
    </rPh>
    <phoneticPr fontId="8"/>
  </si>
  <si>
    <r>
      <t>標準塗布量100～200g/m</t>
    </r>
    <r>
      <rPr>
        <vertAlign val="superscript"/>
        <sz val="9"/>
        <color theme="1" tint="0.499984740745262"/>
        <rFont val="ＭＳ ゴシック"/>
        <family val="3"/>
        <charset val="128"/>
      </rPr>
      <t>2</t>
    </r>
    <rPh sb="0" eb="5">
      <t>ヒョウジュントフリョウ</t>
    </rPh>
    <phoneticPr fontId="1"/>
  </si>
  <si>
    <r>
      <t>標準塗布量400～600g/m</t>
    </r>
    <r>
      <rPr>
        <vertAlign val="superscript"/>
        <sz val="9"/>
        <color theme="1" tint="0.499984740745262"/>
        <rFont val="ＭＳ ゴシック"/>
        <family val="3"/>
        <charset val="128"/>
      </rPr>
      <t>2</t>
    </r>
    <rPh sb="0" eb="5">
      <t>ヒョウジュントフリョウ</t>
    </rPh>
    <phoneticPr fontId="1"/>
  </si>
  <si>
    <r>
      <t>％</t>
    </r>
    <r>
      <rPr>
        <sz val="9"/>
        <color theme="1" tint="0.499984740745262"/>
        <rFont val="ＭＳ ゴシック"/>
        <family val="3"/>
        <charset val="128"/>
      </rPr>
      <t>（標準的なロス率、塗布：＋5％、散布：＋10％）</t>
    </r>
    <rPh sb="10" eb="12">
      <t>トフ</t>
    </rPh>
    <rPh sb="17" eb="19">
      <t>サンプ</t>
    </rPh>
    <phoneticPr fontId="8"/>
  </si>
  <si>
    <t>　＊乾燥している場合は、10倍希釈で数回に分けて散布(塗布)</t>
    <phoneticPr fontId="1"/>
  </si>
  <si>
    <t>缶 [4kg缶]</t>
    <rPh sb="0" eb="1">
      <t>カン</t>
    </rPh>
    <rPh sb="6" eb="7">
      <t>カン</t>
    </rPh>
    <phoneticPr fontId="1"/>
  </si>
  <si>
    <r>
      <t>ＣＳポリマーの</t>
    </r>
    <r>
      <rPr>
        <sz val="12"/>
        <color rgb="FF0000FF"/>
        <rFont val="ＭＳ ゴシック"/>
        <family val="3"/>
        <charset val="128"/>
      </rPr>
      <t>希釈液</t>
    </r>
    <r>
      <rPr>
        <sz val="12"/>
        <color theme="1"/>
        <rFont val="ＭＳ ゴシック"/>
        <family val="3"/>
        <charset val="128"/>
      </rPr>
      <t>塗布量（目安）</t>
    </r>
    <rPh sb="14" eb="16">
      <t>メヤス</t>
    </rPh>
    <phoneticPr fontId="1"/>
  </si>
  <si>
    <r>
      <rPr>
        <sz val="11"/>
        <color rgb="FF0000FF"/>
        <rFont val="ＭＳ ゴシック"/>
        <family val="3"/>
        <charset val="128"/>
      </rPr>
      <t>希釈液</t>
    </r>
    <r>
      <rPr>
        <sz val="11"/>
        <color theme="1"/>
        <rFont val="ＭＳ ゴシック"/>
        <family val="3"/>
        <charset val="128"/>
      </rPr>
      <t>塗布量</t>
    </r>
    <phoneticPr fontId="1"/>
  </si>
  <si>
    <r>
      <t>設計塗布量（</t>
    </r>
    <r>
      <rPr>
        <sz val="12"/>
        <color rgb="FF0000FF"/>
        <rFont val="ＭＳ ゴシック"/>
        <family val="3"/>
        <charset val="128"/>
      </rPr>
      <t>希釈液</t>
    </r>
    <r>
      <rPr>
        <sz val="12"/>
        <color theme="1"/>
        <rFont val="ＭＳ ゴシック"/>
        <family val="3"/>
        <charset val="128"/>
      </rPr>
      <t>）</t>
    </r>
    <rPh sb="0" eb="2">
      <t>セッケイ</t>
    </rPh>
    <rPh sb="2" eb="4">
      <t>トフ</t>
    </rPh>
    <rPh sb="4" eb="5">
      <t>リョウ</t>
    </rPh>
    <rPh sb="6" eb="9">
      <t>キシャクエキ</t>
    </rPh>
    <phoneticPr fontId="1"/>
  </si>
  <si>
    <r>
      <t>使用量（</t>
    </r>
    <r>
      <rPr>
        <sz val="12"/>
        <color rgb="FF0000FF"/>
        <rFont val="ＭＳ ゴシック"/>
        <family val="3"/>
        <charset val="128"/>
      </rPr>
      <t>希釈液</t>
    </r>
    <r>
      <rPr>
        <sz val="12"/>
        <rFont val="ＭＳ ゴシック"/>
        <family val="3"/>
        <charset val="128"/>
      </rPr>
      <t>）</t>
    </r>
    <rPh sb="0" eb="3">
      <t>シヨウリョウ</t>
    </rPh>
    <phoneticPr fontId="1"/>
  </si>
  <si>
    <r>
      <rPr>
        <b/>
        <sz val="12"/>
        <color rgb="FFFF00FF"/>
        <rFont val="ＭＳ ゴシック"/>
        <family val="3"/>
        <charset val="128"/>
      </rPr>
      <t>原液</t>
    </r>
    <r>
      <rPr>
        <sz val="12"/>
        <color theme="1"/>
        <rFont val="ＭＳ ゴシック"/>
        <family val="3"/>
        <charset val="128"/>
      </rPr>
      <t>必要量</t>
    </r>
    <rPh sb="0" eb="2">
      <t>ゲンエキ</t>
    </rPh>
    <rPh sb="2" eb="4">
      <t>ヒツヨウ</t>
    </rPh>
    <rPh sb="4" eb="5">
      <t>リョウ</t>
    </rPh>
    <phoneticPr fontId="1"/>
  </si>
  <si>
    <r>
      <t>荷姿単位（</t>
    </r>
    <r>
      <rPr>
        <b/>
        <sz val="12"/>
        <color rgb="FFFF00FF"/>
        <rFont val="ＭＳ ゴシック"/>
        <family val="3"/>
        <charset val="128"/>
      </rPr>
      <t>原液</t>
    </r>
    <r>
      <rPr>
        <sz val="12"/>
        <color theme="1"/>
        <rFont val="ＭＳ ゴシック"/>
        <family val="3"/>
        <charset val="128"/>
      </rPr>
      <t>）</t>
    </r>
    <rPh sb="0" eb="2">
      <t>ニスガタ</t>
    </rPh>
    <rPh sb="2" eb="4">
      <t>タンイ</t>
    </rPh>
    <rPh sb="5" eb="6">
      <t>ゲン</t>
    </rPh>
    <rPh sb="6" eb="7">
      <t>エキ</t>
    </rPh>
    <phoneticPr fontId="1"/>
  </si>
  <si>
    <r>
      <t>算出条件</t>
    </r>
    <r>
      <rPr>
        <sz val="10"/>
        <color rgb="FFFF0000"/>
        <rFont val="ＭＳ ゴシック"/>
        <family val="3"/>
        <charset val="128"/>
      </rPr>
      <t>【黄色枠内に数値入力で、水色枠内に計算結果を表示】</t>
    </r>
    <rPh sb="0" eb="2">
      <t>サンシュツ</t>
    </rPh>
    <rPh sb="2" eb="4">
      <t>ジョウケン</t>
    </rPh>
    <rPh sb="5" eb="7">
      <t>キイロ</t>
    </rPh>
    <rPh sb="10" eb="12">
      <t>スウチ</t>
    </rPh>
    <rPh sb="12" eb="14">
      <t>ニュウリョク</t>
    </rPh>
    <rPh sb="16" eb="18">
      <t>ミズイロ</t>
    </rPh>
    <rPh sb="18" eb="20">
      <t>ワクナイ</t>
    </rPh>
    <rPh sb="21" eb="25">
      <t>ケイサンケッカ</t>
    </rPh>
    <rPh sb="26" eb="28">
      <t>ヒョウジ</t>
    </rPh>
    <phoneticPr fontId="8"/>
  </si>
  <si>
    <t>・表面被覆工＞（参考）単位面積当たり平均設計量：0.37kg/㎡</t>
    <rPh sb="1" eb="3">
      <t>ヒョウメン</t>
    </rPh>
    <rPh sb="3" eb="5">
      <t>ヒフク</t>
    </rPh>
    <rPh sb="5" eb="6">
      <t>コウ</t>
    </rPh>
    <phoneticPr fontId="1"/>
  </si>
  <si>
    <t>・断面修復工＞（参考）単位面積当たり設計量：0.10～1.30kg/㎡</t>
    <rPh sb="1" eb="3">
      <t>ダンメン</t>
    </rPh>
    <rPh sb="3" eb="5">
      <t>シュウフク</t>
    </rPh>
    <rPh sb="5" eb="6">
      <t>コウ</t>
    </rPh>
    <rPh sb="8" eb="10">
      <t>サンコウ</t>
    </rPh>
    <phoneticPr fontId="1"/>
  </si>
  <si>
    <t>・表面被覆工＞プライマーの使用量＞補正係数　ロス率：16％</t>
    <rPh sb="1" eb="3">
      <t>ヒョウメン</t>
    </rPh>
    <rPh sb="3" eb="5">
      <t>ヒフク</t>
    </rPh>
    <rPh sb="5" eb="6">
      <t>コウ</t>
    </rPh>
    <rPh sb="13" eb="16">
      <t>シヨウリョウ</t>
    </rPh>
    <rPh sb="17" eb="19">
      <t>ホセイ</t>
    </rPh>
    <rPh sb="19" eb="21">
      <t>ケイスウ</t>
    </rPh>
    <rPh sb="24" eb="25">
      <t>リツ</t>
    </rPh>
    <phoneticPr fontId="1"/>
  </si>
  <si>
    <t>・断面修復工＞プライマーの使用量＞補正係数　ロス率：4％</t>
    <rPh sb="1" eb="3">
      <t>ダンメン</t>
    </rPh>
    <rPh sb="3" eb="5">
      <t>シュウフク</t>
    </rPh>
    <rPh sb="5" eb="6">
      <t>コウ</t>
    </rPh>
    <phoneticPr fontId="1"/>
  </si>
  <si>
    <r>
      <t xml:space="preserve">％ </t>
    </r>
    <r>
      <rPr>
        <sz val="8"/>
        <rFont val="ＭＳ ゴシック"/>
        <family val="3"/>
        <charset val="128"/>
      </rPr>
      <t>参考：</t>
    </r>
    <r>
      <rPr>
        <sz val="8"/>
        <color theme="1" tint="0.499984740745262"/>
        <rFont val="ＭＳ ゴシック"/>
        <family val="3"/>
        <charset val="128"/>
      </rPr>
      <t>ARIC土地改良工事積算マニュアル(土木工事)令和4年&gt;表面被覆工&gt;プライマー:ロス率16％</t>
    </r>
    <rPh sb="2" eb="4">
      <t>サンコウ</t>
    </rPh>
    <phoneticPr fontId="8"/>
  </si>
  <si>
    <t>材料をご注文ただく際には、施工面積×使用量（被覆厚さ＋ロス率）にて必要数量を算出し、</t>
    <rPh sb="0" eb="2">
      <t>ザイリョウ</t>
    </rPh>
    <rPh sb="4" eb="6">
      <t>チュウモン</t>
    </rPh>
    <rPh sb="9" eb="10">
      <t>サイ</t>
    </rPh>
    <rPh sb="13" eb="15">
      <t>セコウ</t>
    </rPh>
    <rPh sb="15" eb="17">
      <t>メンセキ</t>
    </rPh>
    <rPh sb="18" eb="21">
      <t>シヨウリョウ</t>
    </rPh>
    <rPh sb="22" eb="25">
      <t>ヒフクアツ</t>
    </rPh>
    <rPh sb="29" eb="30">
      <t>リツ</t>
    </rPh>
    <rPh sb="38" eb="40">
      <t>サンシュツ</t>
    </rPh>
    <phoneticPr fontId="8"/>
  </si>
  <si>
    <r>
      <rPr>
        <b/>
        <sz val="12"/>
        <rFont val="ＭＳ ゴシック"/>
        <family val="3"/>
        <charset val="128"/>
      </rPr>
      <t>荷姿（２５kg袋）単位</t>
    </r>
    <r>
      <rPr>
        <sz val="12"/>
        <rFont val="ＭＳ ゴシック"/>
        <family val="3"/>
        <charset val="128"/>
      </rPr>
      <t>となる準備する量をご確認ください。</t>
    </r>
    <rPh sb="7" eb="8">
      <t>フクロ</t>
    </rPh>
    <rPh sb="9" eb="11">
      <t>タンイ</t>
    </rPh>
    <rPh sb="21" eb="23">
      <t>カクニン</t>
    </rPh>
    <phoneticPr fontId="8"/>
  </si>
  <si>
    <t>ＣＳモルタルは、水と混ぜるだけのプレミックスモルタルです。</t>
    <rPh sb="8" eb="9">
      <t>ミズ</t>
    </rPh>
    <rPh sb="10" eb="11">
      <t>マ</t>
    </rPh>
    <phoneticPr fontId="8"/>
  </si>
  <si>
    <r>
      <t>算出条件</t>
    </r>
    <r>
      <rPr>
        <sz val="10"/>
        <color rgb="FFFF0000"/>
        <rFont val="ＭＳ ゴシック"/>
        <family val="3"/>
        <charset val="128"/>
      </rPr>
      <t>【黄色枠内に被覆厚さ（mm）とロス率（％）入力で、水色枠内に計算結果を表示】</t>
    </r>
    <rPh sb="0" eb="2">
      <t>サンシュツ</t>
    </rPh>
    <rPh sb="2" eb="4">
      <t>ジョウケン</t>
    </rPh>
    <rPh sb="5" eb="7">
      <t>キイロ</t>
    </rPh>
    <rPh sb="10" eb="13">
      <t>ヒフクアツ</t>
    </rPh>
    <rPh sb="21" eb="22">
      <t>リツ</t>
    </rPh>
    <rPh sb="25" eb="27">
      <t>ニュウリョク</t>
    </rPh>
    <rPh sb="29" eb="31">
      <t>ミズイロ</t>
    </rPh>
    <rPh sb="31" eb="33">
      <t>ワクナイ</t>
    </rPh>
    <rPh sb="34" eb="38">
      <t>ケイサンケッカ</t>
    </rPh>
    <rPh sb="39" eb="41">
      <t>ヒョウジ</t>
    </rPh>
    <phoneticPr fontId="8"/>
  </si>
  <si>
    <t>不陸調整分</t>
    <rPh sb="0" eb="4">
      <t>フリクチョウセイ</t>
    </rPh>
    <rPh sb="4" eb="5">
      <t>ブン</t>
    </rPh>
    <phoneticPr fontId="1"/>
  </si>
  <si>
    <t>被覆分</t>
    <rPh sb="0" eb="2">
      <t>ヒフク</t>
    </rPh>
    <rPh sb="2" eb="3">
      <t>ブン</t>
    </rPh>
    <phoneticPr fontId="1"/>
  </si>
  <si>
    <r>
      <t xml:space="preserve">％ </t>
    </r>
    <r>
      <rPr>
        <sz val="8"/>
        <color theme="1" tint="0.499984740745262"/>
        <rFont val="ＭＳ ゴシック"/>
        <family val="3"/>
        <charset val="128"/>
      </rPr>
      <t>参考：ARIC土地改良工事積算マニュアル(土木工事)令和4年&gt;表面被覆工&gt;左官:ロス率8％</t>
    </r>
    <rPh sb="2" eb="4">
      <t>サンコウ</t>
    </rPh>
    <rPh sb="39" eb="41">
      <t>サカン</t>
    </rPh>
    <phoneticPr fontId="8"/>
  </si>
  <si>
    <t>不陸調整分</t>
    <rPh sb="0" eb="2">
      <t>フリク</t>
    </rPh>
    <rPh sb="2" eb="4">
      <t>チョウセイ</t>
    </rPh>
    <rPh sb="4" eb="5">
      <t>ブン</t>
    </rPh>
    <phoneticPr fontId="1"/>
  </si>
  <si>
    <t>①平均厚さ</t>
    <rPh sb="1" eb="3">
      <t>ヘイキン</t>
    </rPh>
    <rPh sb="3" eb="4">
      <t>アツ</t>
    </rPh>
    <phoneticPr fontId="8"/>
  </si>
  <si>
    <r>
      <t>kg/㎡</t>
    </r>
    <r>
      <rPr>
        <sz val="12"/>
        <color theme="2" tint="-0.89999084444715716"/>
        <rFont val="ＭＳ ゴシック"/>
        <family val="3"/>
        <charset val="128"/>
      </rPr>
      <t>（①平均厚さ＋②ロス）</t>
    </r>
    <rPh sb="6" eb="9">
      <t>ヘイキンアツ</t>
    </rPh>
    <phoneticPr fontId="8"/>
  </si>
  <si>
    <r>
      <t>kg/㎡</t>
    </r>
    <r>
      <rPr>
        <sz val="12"/>
        <color theme="2" tint="-0.89999084444715716"/>
        <rFont val="ＭＳ ゴシック"/>
        <family val="3"/>
        <charset val="128"/>
      </rPr>
      <t>（⑤平均厚さ＋⑦ロス）</t>
    </r>
    <rPh sb="6" eb="9">
      <t>ヘイキンアツ</t>
    </rPh>
    <phoneticPr fontId="8"/>
  </si>
  <si>
    <r>
      <t>準備する量</t>
    </r>
    <r>
      <rPr>
        <sz val="12"/>
        <color theme="2" tint="-0.89999084444715716"/>
        <rFont val="ＭＳ ゴシック"/>
        <family val="3"/>
        <charset val="128"/>
      </rPr>
      <t>（単位は、荷姿25kg袋）</t>
    </r>
    <rPh sb="0" eb="2">
      <t>ジュンビ</t>
    </rPh>
    <rPh sb="4" eb="5">
      <t>リョウ</t>
    </rPh>
    <rPh sb="16" eb="17">
      <t>フクロ</t>
    </rPh>
    <phoneticPr fontId="8"/>
  </si>
  <si>
    <t>袋 [25kg袋]</t>
    <rPh sb="0" eb="1">
      <t>フクロ</t>
    </rPh>
    <rPh sb="7" eb="8">
      <t>フクロ</t>
    </rPh>
    <phoneticPr fontId="8"/>
  </si>
  <si>
    <t>ＣＳモルタル#１００ＰＳ［速硬型］の数量算出シート</t>
    <rPh sb="13" eb="16">
      <t>ソッコウガタ</t>
    </rPh>
    <rPh sb="18" eb="20">
      <t>スウリョウ</t>
    </rPh>
    <rPh sb="20" eb="22">
      <t>サンシュツ</t>
    </rPh>
    <phoneticPr fontId="8"/>
  </si>
  <si>
    <t>ＣＳモルタル#１００Ｐ［普通型］の数量算出シート</t>
    <rPh sb="12" eb="14">
      <t>フツウ</t>
    </rPh>
    <rPh sb="14" eb="15">
      <t>ガタ</t>
    </rPh>
    <rPh sb="17" eb="19">
      <t>スウリョウ</t>
    </rPh>
    <rPh sb="19" eb="21">
      <t>サンシュツ</t>
    </rPh>
    <phoneticPr fontId="8"/>
  </si>
  <si>
    <r>
      <t>標準配合：練上り量１ｍ</t>
    </r>
    <r>
      <rPr>
        <vertAlign val="superscript"/>
        <sz val="10"/>
        <color theme="1" tint="0.499984740745262"/>
        <rFont val="ＭＳ ゴシック"/>
        <family val="3"/>
        <charset val="128"/>
      </rPr>
      <t>３</t>
    </r>
    <r>
      <rPr>
        <sz val="10"/>
        <color theme="1" tint="0.499984740745262"/>
        <rFont val="ＭＳ ゴシック"/>
        <family val="3"/>
        <charset val="128"/>
      </rPr>
      <t>あたり、CSモルタル#100P：1825kg（73袋）＋水310kg</t>
    </r>
    <rPh sb="0" eb="4">
      <t>ヒョウジュンハイゴウ</t>
    </rPh>
    <rPh sb="5" eb="7">
      <t>ネリアガ</t>
    </rPh>
    <rPh sb="8" eb="9">
      <t>リョウ</t>
    </rPh>
    <rPh sb="37" eb="38">
      <t>フクロ</t>
    </rPh>
    <rPh sb="40" eb="41">
      <t>ミズ</t>
    </rPh>
    <phoneticPr fontId="1"/>
  </si>
  <si>
    <r>
      <t>標準配合：練上り量１ｍ</t>
    </r>
    <r>
      <rPr>
        <vertAlign val="superscript"/>
        <sz val="10"/>
        <color theme="1" tint="0.499984740745262"/>
        <rFont val="ＭＳ ゴシック"/>
        <family val="3"/>
        <charset val="128"/>
      </rPr>
      <t>３</t>
    </r>
    <r>
      <rPr>
        <sz val="10"/>
        <color theme="1" tint="0.499984740745262"/>
        <rFont val="ＭＳ ゴシック"/>
        <family val="3"/>
        <charset val="128"/>
      </rPr>
      <t>あたり、CSモルタル#100P：1825kg（73袋）＋水310kg</t>
    </r>
    <rPh sb="5" eb="7">
      <t>ネリアガ</t>
    </rPh>
    <rPh sb="8" eb="9">
      <t>リョウ</t>
    </rPh>
    <rPh sb="37" eb="38">
      <t>フクロ</t>
    </rPh>
    <rPh sb="40" eb="41">
      <t>ミズ</t>
    </rPh>
    <phoneticPr fontId="1"/>
  </si>
  <si>
    <r>
      <t>標準配合：練上り量１ｍ</t>
    </r>
    <r>
      <rPr>
        <vertAlign val="superscript"/>
        <sz val="10"/>
        <color theme="1" tint="0.499984740745262"/>
        <rFont val="ＭＳ ゴシック"/>
        <family val="3"/>
        <charset val="128"/>
      </rPr>
      <t>３</t>
    </r>
    <r>
      <rPr>
        <sz val="10"/>
        <color theme="1" tint="0.499984740745262"/>
        <rFont val="ＭＳ ゴシック"/>
        <family val="3"/>
        <charset val="128"/>
      </rPr>
      <t>あたり、CSモルタル#100P：1800kg（72袋）＋水297kg</t>
    </r>
    <rPh sb="5" eb="7">
      <t>ネリアガ</t>
    </rPh>
    <rPh sb="8" eb="9">
      <t>リョウ</t>
    </rPh>
    <rPh sb="37" eb="38">
      <t>フクロ</t>
    </rPh>
    <rPh sb="40" eb="41">
      <t>ミズ</t>
    </rPh>
    <phoneticPr fontId="1"/>
  </si>
  <si>
    <t>④被覆厚さ</t>
    <rPh sb="1" eb="3">
      <t>ヒフク</t>
    </rPh>
    <rPh sb="3" eb="4">
      <t>アツ</t>
    </rPh>
    <phoneticPr fontId="8"/>
  </si>
  <si>
    <t>参考資料（ロス率）</t>
    <rPh sb="7" eb="8">
      <t>リツ</t>
    </rPh>
    <phoneticPr fontId="1"/>
  </si>
  <si>
    <t>・表面被覆工（左官）＞ポリマーセメントモルタルの使用量＞ロス率：8％</t>
    <rPh sb="1" eb="3">
      <t>ヒョウメン</t>
    </rPh>
    <rPh sb="3" eb="5">
      <t>ヒフク</t>
    </rPh>
    <rPh sb="5" eb="6">
      <t>コウ</t>
    </rPh>
    <rPh sb="7" eb="9">
      <t>サカン</t>
    </rPh>
    <rPh sb="24" eb="27">
      <t>シヨウリョウ</t>
    </rPh>
    <rPh sb="30" eb="31">
      <t>リツ</t>
    </rPh>
    <phoneticPr fontId="1"/>
  </si>
  <si>
    <t>・断面修復工＞ポリマーセメントモルタルの使用量＞ロス率：11％</t>
    <rPh sb="1" eb="3">
      <t>ダンメン</t>
    </rPh>
    <rPh sb="3" eb="5">
      <t>シュウフク</t>
    </rPh>
    <rPh sb="5" eb="6">
      <t>コウ</t>
    </rPh>
    <phoneticPr fontId="1"/>
  </si>
  <si>
    <t>　（ 修復厚100ｍｍ以内、１カ所当り施工面積1.0ｍ2以内に適用 )</t>
    <rPh sb="3" eb="6">
      <t>シュウフクアツ</t>
    </rPh>
    <rPh sb="11" eb="13">
      <t>イナイ</t>
    </rPh>
    <rPh sb="16" eb="17">
      <t>ショ</t>
    </rPh>
    <rPh sb="17" eb="18">
      <t>アタ</t>
    </rPh>
    <rPh sb="19" eb="21">
      <t>セコウ</t>
    </rPh>
    <rPh sb="21" eb="23">
      <t>メンセキ</t>
    </rPh>
    <rPh sb="28" eb="30">
      <t>イナイ</t>
    </rPh>
    <rPh sb="31" eb="33">
      <t>テキヨウ</t>
    </rPh>
    <phoneticPr fontId="1"/>
  </si>
  <si>
    <t>　（ 設計被覆厚10ｍｍ以内に適用 )</t>
    <rPh sb="3" eb="5">
      <t>セッケイ</t>
    </rPh>
    <rPh sb="5" eb="7">
      <t>ヒフク</t>
    </rPh>
    <rPh sb="7" eb="8">
      <t>アツ</t>
    </rPh>
    <rPh sb="12" eb="14">
      <t>イナイ</t>
    </rPh>
    <rPh sb="15" eb="17">
      <t>テキヨウ</t>
    </rPh>
    <phoneticPr fontId="1"/>
  </si>
  <si>
    <t>土地改良工事積算マニュアル(土木工事)令和4年度版【農業農村整備情報総合センター ARIC】</t>
    <rPh sb="19" eb="21">
      <t>レイワ</t>
    </rPh>
    <phoneticPr fontId="1"/>
  </si>
  <si>
    <t>CSクリアー
[ 20kg缶 ]</t>
    <rPh sb="13" eb="14">
      <t>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</si>
</sst>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_ ;[Red]\-#,##0\ "/>
    <numFmt numFmtId="178" formatCode="0.000"/>
  </numFmts>
  <fonts count="27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2" tint="-0.89999084444715716"/>
      <name val="ＭＳ ゴシック"/>
      <family val="3"/>
      <charset val="128"/>
    </font>
    <font>
      <b/>
      <sz val="10"/>
      <color rgb="FF00B05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 tint="0.499984740745262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0"/>
      <color theme="1" tint="0.499984740745262"/>
      <name val="ＭＳ ゴシック"/>
      <family val="3"/>
      <charset val="128"/>
    </font>
    <font>
      <vertAlign val="superscript"/>
      <sz val="10"/>
      <color theme="1" tint="0.499984740745262"/>
      <name val="ＭＳ ゴシック"/>
      <family val="3"/>
      <charset val="128"/>
    </font>
    <font>
      <sz val="9"/>
      <color theme="1" tint="0.499984740745262"/>
      <name val="ＭＳ ゴシック"/>
      <family val="3"/>
      <charset val="128"/>
    </font>
    <font>
      <vertAlign val="superscript"/>
      <sz val="9"/>
      <color theme="1" tint="0.499984740745262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2" tint="-0.74999237037263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sz val="12"/>
      <color rgb="FFFF00FF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/>
      <top style="thin">
        <color indexed="64"/>
      </top>
      <bottom/>
      <diagonal/>
    </border>
    <border>
      <left/>
      <right style="thin">
        <color theme="2" tint="-0.499984740745262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2" tint="-0.499984740745262"/>
      </left>
      <right/>
      <top/>
      <bottom style="medium">
        <color indexed="64"/>
      </bottom>
      <diagonal/>
    </border>
    <border>
      <left/>
      <right style="thin">
        <color theme="2" tint="-0.499984740745262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4" fillId="0" borderId="0" xfId="1"/>
    <xf numFmtId="0" fontId="6" fillId="3" borderId="7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right" vertical="center"/>
    </xf>
    <xf numFmtId="0" fontId="6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horizontal="left" vertical="center"/>
    </xf>
    <xf numFmtId="0" fontId="6" fillId="0" borderId="16" xfId="1" applyFont="1" applyBorder="1" applyAlignment="1">
      <alignment vertical="center"/>
    </xf>
    <xf numFmtId="0" fontId="6" fillId="0" borderId="16" xfId="1" applyFont="1" applyBorder="1" applyAlignment="1">
      <alignment horizontal="left" vertical="center"/>
    </xf>
    <xf numFmtId="0" fontId="6" fillId="0" borderId="17" xfId="1" applyFont="1" applyBorder="1" applyAlignment="1">
      <alignment vertical="center"/>
    </xf>
    <xf numFmtId="0" fontId="6" fillId="0" borderId="17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0" borderId="0" xfId="1" applyAlignment="1">
      <alignment vertical="center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vertical="center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left" vertical="center"/>
    </xf>
    <xf numFmtId="0" fontId="6" fillId="4" borderId="14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left" vertical="center"/>
    </xf>
    <xf numFmtId="0" fontId="6" fillId="4" borderId="16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left" vertical="center"/>
    </xf>
    <xf numFmtId="0" fontId="6" fillId="4" borderId="17" xfId="1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left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left" vertical="center"/>
    </xf>
    <xf numFmtId="0" fontId="6" fillId="5" borderId="14" xfId="1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left" vertical="center"/>
    </xf>
    <xf numFmtId="0" fontId="6" fillId="5" borderId="16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left" vertical="center"/>
    </xf>
    <xf numFmtId="0" fontId="6" fillId="5" borderId="17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2" fontId="11" fillId="0" borderId="0" xfId="0" applyNumberFormat="1" applyFont="1">
      <alignment vertical="center"/>
    </xf>
    <xf numFmtId="0" fontId="2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1" fontId="11" fillId="2" borderId="6" xfId="1" applyNumberFormat="1" applyFont="1" applyFill="1" applyBorder="1" applyAlignment="1">
      <alignment horizontal="center" vertical="center"/>
    </xf>
    <xf numFmtId="1" fontId="11" fillId="2" borderId="5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2" borderId="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7" fontId="6" fillId="4" borderId="15" xfId="2" applyNumberFormat="1" applyFont="1" applyFill="1" applyBorder="1" applyAlignment="1">
      <alignment vertical="center"/>
    </xf>
    <xf numFmtId="177" fontId="6" fillId="4" borderId="14" xfId="2" applyNumberFormat="1" applyFont="1" applyFill="1" applyBorder="1" applyAlignment="1">
      <alignment vertical="center"/>
    </xf>
    <xf numFmtId="177" fontId="6" fillId="4" borderId="13" xfId="2" applyNumberFormat="1" applyFont="1" applyFill="1" applyBorder="1" applyAlignment="1">
      <alignment vertical="center"/>
    </xf>
    <xf numFmtId="177" fontId="6" fillId="4" borderId="12" xfId="2" applyNumberFormat="1" applyFont="1" applyFill="1" applyBorder="1" applyAlignment="1">
      <alignment vertical="center"/>
    </xf>
    <xf numFmtId="177" fontId="6" fillId="5" borderId="13" xfId="2" applyNumberFormat="1" applyFont="1" applyFill="1" applyBorder="1" applyAlignment="1">
      <alignment vertical="center"/>
    </xf>
    <xf numFmtId="177" fontId="6" fillId="5" borderId="12" xfId="2" applyNumberFormat="1" applyFont="1" applyFill="1" applyBorder="1" applyAlignment="1">
      <alignment vertical="center"/>
    </xf>
    <xf numFmtId="177" fontId="6" fillId="5" borderId="15" xfId="2" applyNumberFormat="1" applyFont="1" applyFill="1" applyBorder="1" applyAlignment="1">
      <alignment vertical="center"/>
    </xf>
    <xf numFmtId="177" fontId="6" fillId="5" borderId="14" xfId="2" applyNumberFormat="1" applyFont="1" applyFill="1" applyBorder="1" applyAlignment="1">
      <alignment vertical="center"/>
    </xf>
    <xf numFmtId="177" fontId="6" fillId="4" borderId="18" xfId="2" applyNumberFormat="1" applyFont="1" applyFill="1" applyBorder="1" applyAlignment="1">
      <alignment vertical="center"/>
    </xf>
    <xf numFmtId="177" fontId="6" fillId="4" borderId="17" xfId="2" applyNumberFormat="1" applyFont="1" applyFill="1" applyBorder="1" applyAlignment="1">
      <alignment vertical="center"/>
    </xf>
    <xf numFmtId="177" fontId="6" fillId="5" borderId="18" xfId="2" applyNumberFormat="1" applyFont="1" applyFill="1" applyBorder="1" applyAlignment="1">
      <alignment vertical="center"/>
    </xf>
    <xf numFmtId="177" fontId="6" fillId="5" borderId="17" xfId="2" applyNumberFormat="1" applyFont="1" applyFill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4" borderId="11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178" fontId="6" fillId="2" borderId="7" xfId="1" applyNumberFormat="1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2" fontId="26" fillId="6" borderId="7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5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6" fillId="4" borderId="25" xfId="1" applyFont="1" applyFill="1" applyBorder="1" applyAlignment="1">
      <alignment horizontal="center" vertical="center"/>
    </xf>
    <xf numFmtId="0" fontId="6" fillId="4" borderId="26" xfId="1" applyFont="1" applyFill="1" applyBorder="1" applyAlignment="1">
      <alignment horizontal="center" vertical="center"/>
    </xf>
  </cellXfs>
  <cellStyles count="5">
    <cellStyle name="桁区切り 2" xfId="2" xr:uid="{C66F5130-50A1-4777-A039-D969F7005498}"/>
    <cellStyle name="標準" xfId="0" builtinId="0"/>
    <cellStyle name="標準 2" xfId="1" xr:uid="{9EEE8C3E-D214-4F0A-936D-2D170B897DBC}"/>
    <cellStyle name="標準 2 2" xfId="4" xr:uid="{68FD4976-8BF0-4CA2-A19B-6B9AE163FB9E}"/>
    <cellStyle name="標準 3" xfId="3" xr:uid="{ACB818F1-F1C6-4001-82B6-465789100A71}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A59E-6083-4404-B979-F541B27558D2}">
  <dimension ref="A2:AG60"/>
  <sheetViews>
    <sheetView tabSelected="1"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2" customWidth="1"/>
    <col min="2" max="7" width="6.7109375" style="2"/>
    <col min="8" max="8" width="6.7109375" style="2" customWidth="1"/>
    <col min="9" max="15" width="6.7109375" style="2"/>
    <col min="16" max="16" width="3.7109375" style="2" customWidth="1"/>
    <col min="17" max="17" width="6.7109375" style="2"/>
    <col min="18" max="19" width="4.5703125" style="2" bestFit="1" customWidth="1"/>
    <col min="20" max="20" width="5.7109375" style="2" bestFit="1" customWidth="1"/>
    <col min="21" max="21" width="4.5703125" style="2" bestFit="1" customWidth="1"/>
    <col min="22" max="23" width="6.7109375" style="2"/>
    <col min="24" max="24" width="4.5703125" style="2" bestFit="1" customWidth="1"/>
    <col min="25" max="26" width="6.7109375" style="2"/>
    <col min="27" max="27" width="5.7109375" style="2" bestFit="1" customWidth="1"/>
    <col min="28" max="29" width="6.7109375" style="2"/>
    <col min="30" max="30" width="4.5703125" style="2" bestFit="1" customWidth="1"/>
    <col min="31" max="32" width="6.7109375" style="2"/>
    <col min="33" max="33" width="5.7109375" style="2" bestFit="1" customWidth="1"/>
    <col min="34" max="16384" width="6.7109375" style="2"/>
  </cols>
  <sheetData>
    <row r="2" spans="1:16" ht="18.75" x14ac:dyDescent="0.15">
      <c r="B2" s="3" t="s">
        <v>56</v>
      </c>
    </row>
    <row r="5" spans="1:16" x14ac:dyDescent="0.15">
      <c r="A5" s="4"/>
      <c r="B5" s="2" t="s">
        <v>57</v>
      </c>
    </row>
    <row r="6" spans="1:16" x14ac:dyDescent="0.15">
      <c r="A6" s="4"/>
    </row>
    <row r="7" spans="1:16" x14ac:dyDescent="0.15">
      <c r="B7" s="2" t="s">
        <v>31</v>
      </c>
    </row>
    <row r="8" spans="1:16" x14ac:dyDescent="0.15">
      <c r="B8" s="2" t="s">
        <v>32</v>
      </c>
    </row>
    <row r="11" spans="1:16" x14ac:dyDescent="0.15">
      <c r="A11" s="4" t="s">
        <v>34</v>
      </c>
      <c r="B11" s="73" t="s">
        <v>62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3" spans="1:16" x14ac:dyDescent="0.15">
      <c r="B13" s="25" t="s">
        <v>59</v>
      </c>
      <c r="C13" s="26"/>
      <c r="D13" s="26"/>
      <c r="E13" s="26"/>
      <c r="F13" s="26"/>
      <c r="G13" s="26"/>
      <c r="H13" s="26"/>
      <c r="I13" s="26"/>
      <c r="P13" s="46" t="s">
        <v>78</v>
      </c>
    </row>
    <row r="14" spans="1:16" s="24" customFormat="1" ht="9.9499999999999993" customHeight="1" x14ac:dyDescent="0.15"/>
    <row r="15" spans="1:16" ht="15.95" customHeight="1" x14ac:dyDescent="0.15">
      <c r="B15" s="2" t="s">
        <v>67</v>
      </c>
      <c r="D15" s="74">
        <f>(K15)/1000</f>
        <v>0.6</v>
      </c>
      <c r="E15" s="74"/>
      <c r="F15" s="2" t="s">
        <v>35</v>
      </c>
      <c r="J15" s="4" t="s">
        <v>36</v>
      </c>
      <c r="K15" s="9">
        <v>600</v>
      </c>
      <c r="L15" s="2" t="s">
        <v>37</v>
      </c>
      <c r="M15" s="6" t="s">
        <v>38</v>
      </c>
      <c r="N15" s="7" t="s">
        <v>39</v>
      </c>
      <c r="O15" s="8"/>
    </row>
    <row r="16" spans="1:16" s="24" customFormat="1" ht="9.9499999999999993" customHeight="1" x14ac:dyDescent="0.15">
      <c r="B16" s="8"/>
      <c r="C16" s="8"/>
      <c r="D16" s="8"/>
      <c r="E16" s="8"/>
      <c r="F16" s="8"/>
      <c r="G16" s="8"/>
    </row>
    <row r="17" spans="1:33" ht="15.95" customHeight="1" x14ac:dyDescent="0.15">
      <c r="B17" s="2" t="s">
        <v>58</v>
      </c>
      <c r="D17" s="75">
        <v>16</v>
      </c>
      <c r="E17" s="75"/>
      <c r="F17" s="2" t="s">
        <v>93</v>
      </c>
      <c r="G17" s="7"/>
      <c r="H17" s="8"/>
      <c r="I17" s="8"/>
      <c r="J17" s="8"/>
      <c r="K17" s="8"/>
      <c r="L17" s="8"/>
      <c r="M17" s="8"/>
      <c r="N17" s="8"/>
      <c r="O17" s="8"/>
      <c r="P17" s="8"/>
    </row>
    <row r="18" spans="1:33" s="8" customFormat="1" ht="9.9499999999999993" customHeight="1" x14ac:dyDescent="0.15"/>
    <row r="19" spans="1:33" ht="15.95" customHeight="1" x14ac:dyDescent="0.15">
      <c r="B19" s="2" t="s">
        <v>40</v>
      </c>
      <c r="D19" s="76">
        <f>ROUNDUP(D15*((100+D17)/100),2)</f>
        <v>0.7</v>
      </c>
      <c r="E19" s="76"/>
      <c r="F19" s="2" t="s">
        <v>68</v>
      </c>
    </row>
    <row r="20" spans="1:33" x14ac:dyDescent="0.15">
      <c r="D20" s="12"/>
      <c r="E20" s="12"/>
    </row>
    <row r="21" spans="1:33" x14ac:dyDescent="0.15">
      <c r="B21" s="27" t="s">
        <v>60</v>
      </c>
      <c r="C21" s="28"/>
      <c r="D21" s="28"/>
      <c r="E21" s="28"/>
      <c r="F21" s="28"/>
      <c r="G21" s="28"/>
      <c r="H21" s="28"/>
      <c r="I21" s="28"/>
      <c r="P21" s="46" t="s">
        <v>77</v>
      </c>
    </row>
    <row r="22" spans="1:33" s="24" customFormat="1" ht="9.9499999999999993" customHeight="1" x14ac:dyDescent="0.15"/>
    <row r="23" spans="1:33" ht="15.95" customHeight="1" x14ac:dyDescent="0.15">
      <c r="B23" s="2" t="s">
        <v>63</v>
      </c>
      <c r="D23" s="74">
        <f>(K23)/1000</f>
        <v>0.2</v>
      </c>
      <c r="E23" s="74"/>
      <c r="F23" s="2" t="s">
        <v>35</v>
      </c>
      <c r="J23" s="4" t="s">
        <v>36</v>
      </c>
      <c r="K23" s="9">
        <v>200</v>
      </c>
      <c r="L23" s="2" t="s">
        <v>37</v>
      </c>
      <c r="M23" s="6" t="s">
        <v>38</v>
      </c>
      <c r="N23" s="7" t="s">
        <v>39</v>
      </c>
      <c r="O23" s="8"/>
    </row>
    <row r="24" spans="1:33" s="24" customFormat="1" ht="9.9499999999999993" customHeight="1" x14ac:dyDescent="0.15">
      <c r="B24" s="8"/>
      <c r="C24" s="8"/>
      <c r="D24" s="8"/>
      <c r="E24" s="8"/>
      <c r="F24" s="8"/>
      <c r="G24" s="8"/>
    </row>
    <row r="25" spans="1:33" ht="15.95" customHeight="1" x14ac:dyDescent="0.15">
      <c r="B25" s="2" t="s">
        <v>64</v>
      </c>
      <c r="D25" s="75">
        <v>5</v>
      </c>
      <c r="E25" s="75"/>
      <c r="F25" s="2" t="s">
        <v>79</v>
      </c>
      <c r="G25" s="7"/>
      <c r="H25" s="8"/>
      <c r="I25" s="8"/>
      <c r="J25" s="8"/>
      <c r="K25" s="8"/>
      <c r="L25" s="8"/>
      <c r="M25" s="8"/>
      <c r="N25" s="8"/>
      <c r="O25" s="8"/>
      <c r="P25" s="8"/>
    </row>
    <row r="26" spans="1:33" s="8" customFormat="1" ht="9.9499999999999993" customHeight="1" x14ac:dyDescent="0.15"/>
    <row r="27" spans="1:33" ht="15.95" customHeight="1" x14ac:dyDescent="0.15">
      <c r="B27" s="2" t="s">
        <v>65</v>
      </c>
      <c r="D27" s="76">
        <f>ROUNDUP(D23*((100+D25)/100),2)</f>
        <v>0.21</v>
      </c>
      <c r="E27" s="76"/>
      <c r="F27" s="2" t="s">
        <v>66</v>
      </c>
      <c r="Q27" s="4" t="s">
        <v>34</v>
      </c>
      <c r="R27" s="2" t="s">
        <v>48</v>
      </c>
      <c r="Z27" s="8"/>
      <c r="AA27" s="8"/>
    </row>
    <row r="28" spans="1:33" x14ac:dyDescent="0.15">
      <c r="R28" s="11"/>
      <c r="S28" s="11"/>
      <c r="T28" s="11"/>
      <c r="U28" s="11"/>
      <c r="V28" s="11"/>
      <c r="W28" s="11"/>
      <c r="X28" s="11"/>
      <c r="Y28" s="11"/>
      <c r="Z28" s="8"/>
      <c r="AA28" s="8"/>
    </row>
    <row r="29" spans="1:33" x14ac:dyDescent="0.15">
      <c r="R29" s="71" t="s">
        <v>49</v>
      </c>
      <c r="S29" s="71"/>
      <c r="T29" s="71"/>
      <c r="U29" s="71"/>
      <c r="V29" s="90" t="s">
        <v>50</v>
      </c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</row>
    <row r="30" spans="1:33" x14ac:dyDescent="0.15">
      <c r="A30" s="4" t="s">
        <v>34</v>
      </c>
      <c r="B30" s="2" t="s">
        <v>61</v>
      </c>
      <c r="R30" s="107" t="s">
        <v>119</v>
      </c>
      <c r="S30" s="72"/>
      <c r="T30" s="72"/>
      <c r="U30" s="72"/>
      <c r="V30" s="110" t="s">
        <v>69</v>
      </c>
      <c r="W30" s="109"/>
      <c r="X30" s="109"/>
      <c r="Y30" s="109"/>
      <c r="Z30" s="109"/>
      <c r="AA30" s="111"/>
      <c r="AB30" s="108" t="s">
        <v>70</v>
      </c>
      <c r="AC30" s="108"/>
      <c r="AD30" s="108"/>
      <c r="AE30" s="108"/>
      <c r="AF30" s="108"/>
      <c r="AG30" s="108"/>
    </row>
    <row r="31" spans="1:33" x14ac:dyDescent="0.15">
      <c r="R31" s="106"/>
      <c r="S31" s="106"/>
      <c r="T31" s="106"/>
      <c r="U31" s="106"/>
      <c r="V31" s="91"/>
      <c r="W31" s="92"/>
      <c r="X31" s="92"/>
      <c r="Y31" s="92"/>
      <c r="Z31" s="92"/>
      <c r="AA31" s="93"/>
      <c r="AB31" s="94"/>
      <c r="AC31" s="94"/>
      <c r="AD31" s="94"/>
      <c r="AE31" s="94"/>
      <c r="AF31" s="94"/>
      <c r="AG31" s="94"/>
    </row>
    <row r="32" spans="1:33" x14ac:dyDescent="0.15">
      <c r="B32" s="2" t="s">
        <v>41</v>
      </c>
      <c r="H32"/>
      <c r="I32"/>
      <c r="J32"/>
      <c r="K32"/>
      <c r="R32" s="13">
        <v>1</v>
      </c>
      <c r="S32" s="14" t="s">
        <v>51</v>
      </c>
      <c r="T32" s="15">
        <v>20</v>
      </c>
      <c r="U32" s="14" t="s">
        <v>44</v>
      </c>
      <c r="V32" s="80">
        <v>1</v>
      </c>
      <c r="W32" s="81"/>
      <c r="X32" s="29" t="s">
        <v>52</v>
      </c>
      <c r="Y32" s="81">
        <f>ROUNDDOWN(T32/D19,0)</f>
        <v>28</v>
      </c>
      <c r="Z32" s="81"/>
      <c r="AA32" s="30" t="s">
        <v>53</v>
      </c>
      <c r="AB32" s="82">
        <v>1</v>
      </c>
      <c r="AC32" s="83"/>
      <c r="AD32" s="37" t="s">
        <v>52</v>
      </c>
      <c r="AE32" s="83">
        <f>ROUNDDOWN(T32/$D$27,0)</f>
        <v>95</v>
      </c>
      <c r="AF32" s="83"/>
      <c r="AG32" s="38" t="s">
        <v>53</v>
      </c>
    </row>
    <row r="33" spans="2:33" x14ac:dyDescent="0.15">
      <c r="H33" s="23"/>
      <c r="I33" s="23"/>
      <c r="J33" s="23"/>
      <c r="R33" s="16">
        <v>2</v>
      </c>
      <c r="S33" s="17" t="s">
        <v>51</v>
      </c>
      <c r="T33" s="16">
        <v>40</v>
      </c>
      <c r="U33" s="17" t="s">
        <v>54</v>
      </c>
      <c r="V33" s="78">
        <f>Y32+1</f>
        <v>29</v>
      </c>
      <c r="W33" s="79"/>
      <c r="X33" s="31" t="s">
        <v>52</v>
      </c>
      <c r="Y33" s="79">
        <f t="shared" ref="Y33:Y56" si="0">ROUNDDOWN(T33/$D$19,0)</f>
        <v>57</v>
      </c>
      <c r="Z33" s="79"/>
      <c r="AA33" s="32" t="s">
        <v>53</v>
      </c>
      <c r="AB33" s="84">
        <f>AE32+1</f>
        <v>96</v>
      </c>
      <c r="AC33" s="85"/>
      <c r="AD33" s="39" t="s">
        <v>52</v>
      </c>
      <c r="AE33" s="85">
        <f>ROUNDDOWN(T33/$D$27,0)</f>
        <v>190</v>
      </c>
      <c r="AF33" s="85"/>
      <c r="AG33" s="40" t="s">
        <v>53</v>
      </c>
    </row>
    <row r="34" spans="2:33" ht="15.95" customHeight="1" x14ac:dyDescent="0.15">
      <c r="B34" s="26" t="s">
        <v>71</v>
      </c>
      <c r="C34" s="26"/>
      <c r="D34" s="26"/>
      <c r="E34" s="26"/>
      <c r="H34" s="75">
        <v>100</v>
      </c>
      <c r="I34" s="75"/>
      <c r="J34" s="75"/>
      <c r="K34" s="2" t="s">
        <v>42</v>
      </c>
      <c r="R34" s="16">
        <v>3</v>
      </c>
      <c r="S34" s="17" t="s">
        <v>51</v>
      </c>
      <c r="T34" s="16">
        <v>60</v>
      </c>
      <c r="U34" s="17" t="s">
        <v>54</v>
      </c>
      <c r="V34" s="78">
        <f t="shared" ref="V34:V56" si="1">Y33+1</f>
        <v>58</v>
      </c>
      <c r="W34" s="79"/>
      <c r="X34" s="31" t="s">
        <v>52</v>
      </c>
      <c r="Y34" s="79">
        <f t="shared" si="0"/>
        <v>85</v>
      </c>
      <c r="Z34" s="79"/>
      <c r="AA34" s="32" t="s">
        <v>53</v>
      </c>
      <c r="AB34" s="84">
        <f t="shared" ref="AB34:AB56" si="2">AE33+1</f>
        <v>191</v>
      </c>
      <c r="AC34" s="85"/>
      <c r="AD34" s="39" t="s">
        <v>52</v>
      </c>
      <c r="AE34" s="85">
        <f t="shared" ref="AE34:AE56" si="3">ROUNDDOWN(T34/$D$27,0)</f>
        <v>285</v>
      </c>
      <c r="AF34" s="85"/>
      <c r="AG34" s="40" t="s">
        <v>53</v>
      </c>
    </row>
    <row r="35" spans="2:33" x14ac:dyDescent="0.15">
      <c r="H35" s="22"/>
      <c r="I35" s="22"/>
      <c r="J35" s="22"/>
      <c r="R35" s="16">
        <v>4</v>
      </c>
      <c r="S35" s="17" t="s">
        <v>51</v>
      </c>
      <c r="T35" s="16">
        <v>80</v>
      </c>
      <c r="U35" s="17" t="s">
        <v>54</v>
      </c>
      <c r="V35" s="78">
        <f t="shared" si="1"/>
        <v>86</v>
      </c>
      <c r="W35" s="79"/>
      <c r="X35" s="31" t="s">
        <v>52</v>
      </c>
      <c r="Y35" s="79">
        <f t="shared" si="0"/>
        <v>114</v>
      </c>
      <c r="Z35" s="79"/>
      <c r="AA35" s="32" t="s">
        <v>53</v>
      </c>
      <c r="AB35" s="84">
        <f t="shared" si="2"/>
        <v>286</v>
      </c>
      <c r="AC35" s="85"/>
      <c r="AD35" s="39" t="s">
        <v>52</v>
      </c>
      <c r="AE35" s="85">
        <f t="shared" si="3"/>
        <v>380</v>
      </c>
      <c r="AF35" s="85"/>
      <c r="AG35" s="40" t="s">
        <v>53</v>
      </c>
    </row>
    <row r="36" spans="2:33" ht="15.95" customHeight="1" x14ac:dyDescent="0.15">
      <c r="B36" s="28" t="s">
        <v>72</v>
      </c>
      <c r="C36" s="28"/>
      <c r="D36" s="28"/>
      <c r="E36" s="28"/>
      <c r="H36" s="75">
        <v>100</v>
      </c>
      <c r="I36" s="75"/>
      <c r="J36" s="75"/>
      <c r="K36" s="2" t="s">
        <v>42</v>
      </c>
      <c r="R36" s="16">
        <v>5</v>
      </c>
      <c r="S36" s="17" t="s">
        <v>51</v>
      </c>
      <c r="T36" s="16">
        <v>100</v>
      </c>
      <c r="U36" s="17" t="s">
        <v>54</v>
      </c>
      <c r="V36" s="78">
        <f t="shared" si="1"/>
        <v>115</v>
      </c>
      <c r="W36" s="79"/>
      <c r="X36" s="31" t="s">
        <v>52</v>
      </c>
      <c r="Y36" s="79">
        <f t="shared" si="0"/>
        <v>142</v>
      </c>
      <c r="Z36" s="79"/>
      <c r="AA36" s="32" t="s">
        <v>53</v>
      </c>
      <c r="AB36" s="84">
        <f t="shared" si="2"/>
        <v>381</v>
      </c>
      <c r="AC36" s="85"/>
      <c r="AD36" s="39" t="s">
        <v>52</v>
      </c>
      <c r="AE36" s="85">
        <f t="shared" si="3"/>
        <v>476</v>
      </c>
      <c r="AF36" s="85"/>
      <c r="AG36" s="40" t="s">
        <v>53</v>
      </c>
    </row>
    <row r="37" spans="2:33" x14ac:dyDescent="0.15">
      <c r="R37" s="16">
        <v>6</v>
      </c>
      <c r="S37" s="17" t="s">
        <v>51</v>
      </c>
      <c r="T37" s="16">
        <v>120</v>
      </c>
      <c r="U37" s="17" t="s">
        <v>54</v>
      </c>
      <c r="V37" s="78">
        <f t="shared" si="1"/>
        <v>143</v>
      </c>
      <c r="W37" s="79"/>
      <c r="X37" s="31" t="s">
        <v>52</v>
      </c>
      <c r="Y37" s="79">
        <f t="shared" si="0"/>
        <v>171</v>
      </c>
      <c r="Z37" s="79"/>
      <c r="AA37" s="32" t="s">
        <v>53</v>
      </c>
      <c r="AB37" s="84">
        <f t="shared" si="2"/>
        <v>477</v>
      </c>
      <c r="AC37" s="85"/>
      <c r="AD37" s="39" t="s">
        <v>52</v>
      </c>
      <c r="AE37" s="85">
        <f t="shared" si="3"/>
        <v>571</v>
      </c>
      <c r="AF37" s="85"/>
      <c r="AG37" s="40" t="s">
        <v>53</v>
      </c>
    </row>
    <row r="38" spans="2:33" ht="15.95" customHeight="1" x14ac:dyDescent="0.15">
      <c r="B38" s="2" t="s">
        <v>43</v>
      </c>
      <c r="H38" s="77">
        <f>ROUNDUP((H34*D19)+(H36*D27),1)</f>
        <v>91</v>
      </c>
      <c r="I38" s="77"/>
      <c r="J38" s="77"/>
      <c r="K38" s="2" t="s">
        <v>44</v>
      </c>
      <c r="R38" s="16">
        <v>7</v>
      </c>
      <c r="S38" s="17" t="s">
        <v>51</v>
      </c>
      <c r="T38" s="16">
        <v>140</v>
      </c>
      <c r="U38" s="17" t="s">
        <v>54</v>
      </c>
      <c r="V38" s="78">
        <f t="shared" si="1"/>
        <v>172</v>
      </c>
      <c r="W38" s="79"/>
      <c r="X38" s="31" t="s">
        <v>52</v>
      </c>
      <c r="Y38" s="79">
        <f t="shared" si="0"/>
        <v>200</v>
      </c>
      <c r="Z38" s="79"/>
      <c r="AA38" s="32" t="s">
        <v>53</v>
      </c>
      <c r="AB38" s="84">
        <f t="shared" si="2"/>
        <v>572</v>
      </c>
      <c r="AC38" s="85"/>
      <c r="AD38" s="39" t="s">
        <v>52</v>
      </c>
      <c r="AE38" s="85">
        <f t="shared" si="3"/>
        <v>666</v>
      </c>
      <c r="AF38" s="85"/>
      <c r="AG38" s="40" t="s">
        <v>53</v>
      </c>
    </row>
    <row r="39" spans="2:33" x14ac:dyDescent="0.15">
      <c r="B39" s="67" t="s">
        <v>45</v>
      </c>
      <c r="C39" s="67"/>
      <c r="F39" s="8"/>
      <c r="H39" s="67" t="s">
        <v>45</v>
      </c>
      <c r="I39" s="67"/>
      <c r="J39" s="8"/>
      <c r="K39" s="8"/>
      <c r="R39" s="16">
        <v>8</v>
      </c>
      <c r="S39" s="17" t="s">
        <v>51</v>
      </c>
      <c r="T39" s="16">
        <v>160</v>
      </c>
      <c r="U39" s="17" t="s">
        <v>54</v>
      </c>
      <c r="V39" s="78">
        <f t="shared" si="1"/>
        <v>201</v>
      </c>
      <c r="W39" s="79"/>
      <c r="X39" s="31" t="s">
        <v>52</v>
      </c>
      <c r="Y39" s="79">
        <f t="shared" si="0"/>
        <v>228</v>
      </c>
      <c r="Z39" s="79"/>
      <c r="AA39" s="32" t="s">
        <v>53</v>
      </c>
      <c r="AB39" s="84">
        <f t="shared" si="2"/>
        <v>667</v>
      </c>
      <c r="AC39" s="85"/>
      <c r="AD39" s="39" t="s">
        <v>52</v>
      </c>
      <c r="AE39" s="85">
        <f t="shared" si="3"/>
        <v>761</v>
      </c>
      <c r="AF39" s="85"/>
      <c r="AG39" s="40" t="s">
        <v>53</v>
      </c>
    </row>
    <row r="40" spans="2:33" ht="15.95" customHeight="1" x14ac:dyDescent="0.15">
      <c r="B40" s="10" t="s">
        <v>46</v>
      </c>
      <c r="C40" s="10"/>
      <c r="D40" s="10"/>
      <c r="E40" s="10"/>
      <c r="F40" s="10"/>
      <c r="G40" s="10"/>
      <c r="H40" s="68">
        <f>ROUNDUP(H38/20,0)</f>
        <v>5</v>
      </c>
      <c r="I40" s="68"/>
      <c r="J40" s="10" t="s">
        <v>47</v>
      </c>
      <c r="K40" s="10"/>
      <c r="L40" s="69">
        <f>H40*20</f>
        <v>100</v>
      </c>
      <c r="M40" s="70"/>
      <c r="N40" s="10" t="s">
        <v>44</v>
      </c>
      <c r="R40" s="16">
        <v>9</v>
      </c>
      <c r="S40" s="17" t="s">
        <v>51</v>
      </c>
      <c r="T40" s="16">
        <v>180</v>
      </c>
      <c r="U40" s="17" t="s">
        <v>54</v>
      </c>
      <c r="V40" s="78">
        <f t="shared" si="1"/>
        <v>229</v>
      </c>
      <c r="W40" s="79"/>
      <c r="X40" s="31" t="s">
        <v>52</v>
      </c>
      <c r="Y40" s="79">
        <f t="shared" si="0"/>
        <v>257</v>
      </c>
      <c r="Z40" s="79"/>
      <c r="AA40" s="32" t="s">
        <v>53</v>
      </c>
      <c r="AB40" s="84">
        <f t="shared" si="2"/>
        <v>762</v>
      </c>
      <c r="AC40" s="85"/>
      <c r="AD40" s="39" t="s">
        <v>52</v>
      </c>
      <c r="AE40" s="85">
        <f t="shared" si="3"/>
        <v>857</v>
      </c>
      <c r="AF40" s="85"/>
      <c r="AG40" s="40" t="s">
        <v>53</v>
      </c>
    </row>
    <row r="41" spans="2:33" x14ac:dyDescent="0.15">
      <c r="H41" s="8"/>
      <c r="I41" s="8"/>
      <c r="J41" s="8"/>
      <c r="R41" s="16">
        <v>10</v>
      </c>
      <c r="S41" s="17" t="s">
        <v>51</v>
      </c>
      <c r="T41" s="16">
        <v>200</v>
      </c>
      <c r="U41" s="17" t="s">
        <v>54</v>
      </c>
      <c r="V41" s="78">
        <f t="shared" si="1"/>
        <v>258</v>
      </c>
      <c r="W41" s="79"/>
      <c r="X41" s="31" t="s">
        <v>52</v>
      </c>
      <c r="Y41" s="79">
        <f t="shared" si="0"/>
        <v>285</v>
      </c>
      <c r="Z41" s="79"/>
      <c r="AA41" s="32" t="s">
        <v>53</v>
      </c>
      <c r="AB41" s="84">
        <f t="shared" si="2"/>
        <v>858</v>
      </c>
      <c r="AC41" s="85"/>
      <c r="AD41" s="39" t="s">
        <v>52</v>
      </c>
      <c r="AE41" s="85">
        <f t="shared" si="3"/>
        <v>952</v>
      </c>
      <c r="AF41" s="85"/>
      <c r="AG41" s="40" t="s">
        <v>53</v>
      </c>
    </row>
    <row r="42" spans="2:33" x14ac:dyDescent="0.15">
      <c r="H42" s="8"/>
      <c r="I42" s="8"/>
      <c r="J42" s="8"/>
      <c r="R42" s="16">
        <v>11</v>
      </c>
      <c r="S42" s="17" t="s">
        <v>51</v>
      </c>
      <c r="T42" s="16">
        <v>220</v>
      </c>
      <c r="U42" s="17" t="s">
        <v>54</v>
      </c>
      <c r="V42" s="78">
        <f t="shared" si="1"/>
        <v>286</v>
      </c>
      <c r="W42" s="79"/>
      <c r="X42" s="31" t="s">
        <v>52</v>
      </c>
      <c r="Y42" s="79">
        <f t="shared" si="0"/>
        <v>314</v>
      </c>
      <c r="Z42" s="79"/>
      <c r="AA42" s="32" t="s">
        <v>53</v>
      </c>
      <c r="AB42" s="84">
        <f t="shared" si="2"/>
        <v>953</v>
      </c>
      <c r="AC42" s="85"/>
      <c r="AD42" s="39" t="s">
        <v>52</v>
      </c>
      <c r="AE42" s="85">
        <f t="shared" si="3"/>
        <v>1047</v>
      </c>
      <c r="AF42" s="85"/>
      <c r="AG42" s="40" t="s">
        <v>53</v>
      </c>
    </row>
    <row r="43" spans="2:33" x14ac:dyDescent="0.15">
      <c r="L43" s="8"/>
      <c r="M43" s="8"/>
      <c r="N43" s="8"/>
      <c r="O43" s="8"/>
      <c r="P43" s="8"/>
      <c r="R43" s="16">
        <v>12</v>
      </c>
      <c r="S43" s="17" t="s">
        <v>51</v>
      </c>
      <c r="T43" s="16">
        <v>240</v>
      </c>
      <c r="U43" s="17" t="s">
        <v>54</v>
      </c>
      <c r="V43" s="78">
        <f t="shared" si="1"/>
        <v>315</v>
      </c>
      <c r="W43" s="79"/>
      <c r="X43" s="31" t="s">
        <v>52</v>
      </c>
      <c r="Y43" s="79">
        <f t="shared" si="0"/>
        <v>342</v>
      </c>
      <c r="Z43" s="79"/>
      <c r="AA43" s="32" t="s">
        <v>53</v>
      </c>
      <c r="AB43" s="84">
        <f t="shared" si="2"/>
        <v>1048</v>
      </c>
      <c r="AC43" s="85"/>
      <c r="AD43" s="39" t="s">
        <v>52</v>
      </c>
      <c r="AE43" s="85">
        <f t="shared" si="3"/>
        <v>1142</v>
      </c>
      <c r="AF43" s="85"/>
      <c r="AG43" s="40" t="s">
        <v>53</v>
      </c>
    </row>
    <row r="44" spans="2:33" x14ac:dyDescent="0.15">
      <c r="L44" s="8"/>
      <c r="M44" s="8"/>
      <c r="N44" s="8"/>
      <c r="O44" s="8"/>
      <c r="P44" s="8"/>
      <c r="R44" s="16">
        <v>13</v>
      </c>
      <c r="S44" s="17" t="s">
        <v>51</v>
      </c>
      <c r="T44" s="16">
        <v>260</v>
      </c>
      <c r="U44" s="17" t="s">
        <v>54</v>
      </c>
      <c r="V44" s="78">
        <f t="shared" si="1"/>
        <v>343</v>
      </c>
      <c r="W44" s="79"/>
      <c r="X44" s="31" t="s">
        <v>52</v>
      </c>
      <c r="Y44" s="79">
        <f t="shared" si="0"/>
        <v>371</v>
      </c>
      <c r="Z44" s="79"/>
      <c r="AA44" s="32" t="s">
        <v>53</v>
      </c>
      <c r="AB44" s="84">
        <f t="shared" si="2"/>
        <v>1143</v>
      </c>
      <c r="AC44" s="85"/>
      <c r="AD44" s="39" t="s">
        <v>52</v>
      </c>
      <c r="AE44" s="85">
        <f t="shared" si="3"/>
        <v>1238</v>
      </c>
      <c r="AF44" s="85"/>
      <c r="AG44" s="40" t="s">
        <v>53</v>
      </c>
    </row>
    <row r="45" spans="2:33" x14ac:dyDescent="0.15">
      <c r="L45" s="8"/>
      <c r="M45" s="8"/>
      <c r="N45" s="8"/>
      <c r="O45" s="8"/>
      <c r="P45" s="8"/>
      <c r="R45" s="16">
        <v>14</v>
      </c>
      <c r="S45" s="17" t="s">
        <v>51</v>
      </c>
      <c r="T45" s="16">
        <v>280</v>
      </c>
      <c r="U45" s="17" t="s">
        <v>54</v>
      </c>
      <c r="V45" s="78">
        <f t="shared" si="1"/>
        <v>372</v>
      </c>
      <c r="W45" s="79"/>
      <c r="X45" s="31" t="s">
        <v>52</v>
      </c>
      <c r="Y45" s="79">
        <f t="shared" si="0"/>
        <v>400</v>
      </c>
      <c r="Z45" s="79"/>
      <c r="AA45" s="32" t="s">
        <v>53</v>
      </c>
      <c r="AB45" s="84">
        <f t="shared" si="2"/>
        <v>1239</v>
      </c>
      <c r="AC45" s="85"/>
      <c r="AD45" s="39" t="s">
        <v>52</v>
      </c>
      <c r="AE45" s="85">
        <f t="shared" si="3"/>
        <v>1333</v>
      </c>
      <c r="AF45" s="85"/>
      <c r="AG45" s="40" t="s">
        <v>53</v>
      </c>
    </row>
    <row r="46" spans="2:33" x14ac:dyDescent="0.15">
      <c r="L46" s="8"/>
      <c r="M46" s="8"/>
      <c r="N46" s="8"/>
      <c r="O46" s="8"/>
      <c r="P46" s="8"/>
      <c r="R46" s="16">
        <v>15</v>
      </c>
      <c r="S46" s="17" t="s">
        <v>51</v>
      </c>
      <c r="T46" s="16">
        <v>300</v>
      </c>
      <c r="U46" s="17" t="s">
        <v>54</v>
      </c>
      <c r="V46" s="78">
        <f t="shared" si="1"/>
        <v>401</v>
      </c>
      <c r="W46" s="79"/>
      <c r="X46" s="31" t="s">
        <v>52</v>
      </c>
      <c r="Y46" s="79">
        <f t="shared" si="0"/>
        <v>428</v>
      </c>
      <c r="Z46" s="79"/>
      <c r="AA46" s="32" t="s">
        <v>53</v>
      </c>
      <c r="AB46" s="84">
        <f t="shared" si="2"/>
        <v>1334</v>
      </c>
      <c r="AC46" s="85"/>
      <c r="AD46" s="39" t="s">
        <v>52</v>
      </c>
      <c r="AE46" s="85">
        <f t="shared" si="3"/>
        <v>1428</v>
      </c>
      <c r="AF46" s="85"/>
      <c r="AG46" s="40" t="s">
        <v>53</v>
      </c>
    </row>
    <row r="47" spans="2:33" x14ac:dyDescent="0.15">
      <c r="L47" s="8"/>
      <c r="M47" s="8"/>
      <c r="N47" s="8"/>
      <c r="O47" s="8"/>
      <c r="P47" s="8"/>
      <c r="R47" s="16">
        <v>16</v>
      </c>
      <c r="S47" s="17" t="s">
        <v>51</v>
      </c>
      <c r="T47" s="16">
        <v>320</v>
      </c>
      <c r="U47" s="17" t="s">
        <v>54</v>
      </c>
      <c r="V47" s="78">
        <f t="shared" si="1"/>
        <v>429</v>
      </c>
      <c r="W47" s="79"/>
      <c r="X47" s="31" t="s">
        <v>52</v>
      </c>
      <c r="Y47" s="79">
        <f t="shared" si="0"/>
        <v>457</v>
      </c>
      <c r="Z47" s="79"/>
      <c r="AA47" s="32" t="s">
        <v>53</v>
      </c>
      <c r="AB47" s="84">
        <f t="shared" si="2"/>
        <v>1429</v>
      </c>
      <c r="AC47" s="85"/>
      <c r="AD47" s="39" t="s">
        <v>52</v>
      </c>
      <c r="AE47" s="85">
        <f t="shared" si="3"/>
        <v>1523</v>
      </c>
      <c r="AF47" s="85"/>
      <c r="AG47" s="40" t="s">
        <v>53</v>
      </c>
    </row>
    <row r="48" spans="2:33" x14ac:dyDescent="0.15">
      <c r="L48" s="8"/>
      <c r="M48" s="8"/>
      <c r="N48" s="8"/>
      <c r="O48" s="8"/>
      <c r="P48" s="8"/>
      <c r="R48" s="16">
        <v>17</v>
      </c>
      <c r="S48" s="17" t="s">
        <v>51</v>
      </c>
      <c r="T48" s="16">
        <v>340</v>
      </c>
      <c r="U48" s="17" t="s">
        <v>54</v>
      </c>
      <c r="V48" s="78">
        <f t="shared" si="1"/>
        <v>458</v>
      </c>
      <c r="W48" s="79"/>
      <c r="X48" s="31" t="s">
        <v>52</v>
      </c>
      <c r="Y48" s="79">
        <f t="shared" si="0"/>
        <v>485</v>
      </c>
      <c r="Z48" s="79"/>
      <c r="AA48" s="32" t="s">
        <v>53</v>
      </c>
      <c r="AB48" s="84">
        <f t="shared" si="2"/>
        <v>1524</v>
      </c>
      <c r="AC48" s="85"/>
      <c r="AD48" s="39" t="s">
        <v>52</v>
      </c>
      <c r="AE48" s="85">
        <f t="shared" si="3"/>
        <v>1619</v>
      </c>
      <c r="AF48" s="85"/>
      <c r="AG48" s="40" t="s">
        <v>53</v>
      </c>
    </row>
    <row r="49" spans="12:33" x14ac:dyDescent="0.15">
      <c r="L49" s="8"/>
      <c r="M49" s="8"/>
      <c r="N49" s="8"/>
      <c r="O49" s="8"/>
      <c r="P49" s="8"/>
      <c r="R49" s="16">
        <v>18</v>
      </c>
      <c r="S49" s="17" t="s">
        <v>51</v>
      </c>
      <c r="T49" s="16">
        <v>360</v>
      </c>
      <c r="U49" s="17" t="s">
        <v>54</v>
      </c>
      <c r="V49" s="78">
        <f t="shared" si="1"/>
        <v>486</v>
      </c>
      <c r="W49" s="79"/>
      <c r="X49" s="31" t="s">
        <v>52</v>
      </c>
      <c r="Y49" s="79">
        <f t="shared" si="0"/>
        <v>514</v>
      </c>
      <c r="Z49" s="79"/>
      <c r="AA49" s="32" t="s">
        <v>53</v>
      </c>
      <c r="AB49" s="84">
        <f t="shared" si="2"/>
        <v>1620</v>
      </c>
      <c r="AC49" s="85"/>
      <c r="AD49" s="39" t="s">
        <v>52</v>
      </c>
      <c r="AE49" s="85">
        <f t="shared" si="3"/>
        <v>1714</v>
      </c>
      <c r="AF49" s="85"/>
      <c r="AG49" s="40" t="s">
        <v>53</v>
      </c>
    </row>
    <row r="50" spans="12:33" x14ac:dyDescent="0.15">
      <c r="L50" s="8"/>
      <c r="M50" s="8"/>
      <c r="N50" s="8"/>
      <c r="O50" s="8"/>
      <c r="P50" s="8"/>
      <c r="R50" s="16">
        <v>19</v>
      </c>
      <c r="S50" s="17" t="s">
        <v>51</v>
      </c>
      <c r="T50" s="16">
        <v>380</v>
      </c>
      <c r="U50" s="17" t="s">
        <v>54</v>
      </c>
      <c r="V50" s="78">
        <f t="shared" si="1"/>
        <v>515</v>
      </c>
      <c r="W50" s="79"/>
      <c r="X50" s="31" t="s">
        <v>52</v>
      </c>
      <c r="Y50" s="79">
        <f t="shared" si="0"/>
        <v>542</v>
      </c>
      <c r="Z50" s="79"/>
      <c r="AA50" s="32" t="s">
        <v>53</v>
      </c>
      <c r="AB50" s="84">
        <f t="shared" si="2"/>
        <v>1715</v>
      </c>
      <c r="AC50" s="85"/>
      <c r="AD50" s="39" t="s">
        <v>52</v>
      </c>
      <c r="AE50" s="85">
        <f t="shared" si="3"/>
        <v>1809</v>
      </c>
      <c r="AF50" s="85"/>
      <c r="AG50" s="40" t="s">
        <v>53</v>
      </c>
    </row>
    <row r="51" spans="12:33" x14ac:dyDescent="0.15">
      <c r="L51" s="8"/>
      <c r="M51" s="8"/>
      <c r="N51" s="8"/>
      <c r="O51" s="8"/>
      <c r="P51" s="8"/>
      <c r="R51" s="16">
        <v>20</v>
      </c>
      <c r="S51" s="17" t="s">
        <v>51</v>
      </c>
      <c r="T51" s="16">
        <v>400</v>
      </c>
      <c r="U51" s="17" t="s">
        <v>54</v>
      </c>
      <c r="V51" s="78">
        <f t="shared" si="1"/>
        <v>543</v>
      </c>
      <c r="W51" s="79"/>
      <c r="X51" s="31" t="s">
        <v>52</v>
      </c>
      <c r="Y51" s="79">
        <f t="shared" si="0"/>
        <v>571</v>
      </c>
      <c r="Z51" s="79"/>
      <c r="AA51" s="32" t="s">
        <v>53</v>
      </c>
      <c r="AB51" s="84">
        <f t="shared" si="2"/>
        <v>1810</v>
      </c>
      <c r="AC51" s="85"/>
      <c r="AD51" s="39" t="s">
        <v>52</v>
      </c>
      <c r="AE51" s="85">
        <f t="shared" si="3"/>
        <v>1904</v>
      </c>
      <c r="AF51" s="85"/>
      <c r="AG51" s="40" t="s">
        <v>53</v>
      </c>
    </row>
    <row r="52" spans="12:33" x14ac:dyDescent="0.15">
      <c r="L52" s="8"/>
      <c r="M52" s="8"/>
      <c r="N52" s="8"/>
      <c r="O52" s="8"/>
      <c r="P52" s="8"/>
      <c r="R52" s="18">
        <v>21</v>
      </c>
      <c r="S52" s="19" t="s">
        <v>51</v>
      </c>
      <c r="T52" s="16">
        <v>420</v>
      </c>
      <c r="U52" s="19" t="s">
        <v>54</v>
      </c>
      <c r="V52" s="78">
        <f t="shared" si="1"/>
        <v>572</v>
      </c>
      <c r="W52" s="79"/>
      <c r="X52" s="33" t="s">
        <v>52</v>
      </c>
      <c r="Y52" s="79">
        <f t="shared" si="0"/>
        <v>600</v>
      </c>
      <c r="Z52" s="79"/>
      <c r="AA52" s="34" t="s">
        <v>53</v>
      </c>
      <c r="AB52" s="84">
        <f t="shared" si="2"/>
        <v>1905</v>
      </c>
      <c r="AC52" s="85"/>
      <c r="AD52" s="41" t="s">
        <v>52</v>
      </c>
      <c r="AE52" s="85">
        <f t="shared" si="3"/>
        <v>2000</v>
      </c>
      <c r="AF52" s="85"/>
      <c r="AG52" s="42" t="s">
        <v>53</v>
      </c>
    </row>
    <row r="53" spans="12:33" x14ac:dyDescent="0.15">
      <c r="L53" s="8"/>
      <c r="M53" s="8"/>
      <c r="N53" s="8"/>
      <c r="O53" s="8"/>
      <c r="P53" s="8"/>
      <c r="R53" s="16">
        <v>22</v>
      </c>
      <c r="S53" s="17" t="s">
        <v>51</v>
      </c>
      <c r="T53" s="16">
        <v>440</v>
      </c>
      <c r="U53" s="17" t="s">
        <v>54</v>
      </c>
      <c r="V53" s="78">
        <f t="shared" si="1"/>
        <v>601</v>
      </c>
      <c r="W53" s="79"/>
      <c r="X53" s="31" t="s">
        <v>52</v>
      </c>
      <c r="Y53" s="79">
        <f t="shared" si="0"/>
        <v>628</v>
      </c>
      <c r="Z53" s="79"/>
      <c r="AA53" s="32" t="s">
        <v>53</v>
      </c>
      <c r="AB53" s="84">
        <f t="shared" si="2"/>
        <v>2001</v>
      </c>
      <c r="AC53" s="85"/>
      <c r="AD53" s="39" t="s">
        <v>52</v>
      </c>
      <c r="AE53" s="85">
        <f t="shared" si="3"/>
        <v>2095</v>
      </c>
      <c r="AF53" s="85"/>
      <c r="AG53" s="40" t="s">
        <v>53</v>
      </c>
    </row>
    <row r="54" spans="12:33" x14ac:dyDescent="0.15">
      <c r="L54" s="8"/>
      <c r="M54" s="8"/>
      <c r="N54" s="8"/>
      <c r="O54" s="8"/>
      <c r="P54" s="8"/>
      <c r="R54" s="16">
        <v>23</v>
      </c>
      <c r="S54" s="17" t="s">
        <v>51</v>
      </c>
      <c r="T54" s="16">
        <v>460</v>
      </c>
      <c r="U54" s="17" t="s">
        <v>54</v>
      </c>
      <c r="V54" s="78">
        <f t="shared" si="1"/>
        <v>629</v>
      </c>
      <c r="W54" s="79"/>
      <c r="X54" s="31" t="s">
        <v>52</v>
      </c>
      <c r="Y54" s="79">
        <f t="shared" si="0"/>
        <v>657</v>
      </c>
      <c r="Z54" s="79"/>
      <c r="AA54" s="32" t="s">
        <v>53</v>
      </c>
      <c r="AB54" s="84">
        <f t="shared" si="2"/>
        <v>2096</v>
      </c>
      <c r="AC54" s="85"/>
      <c r="AD54" s="39" t="s">
        <v>52</v>
      </c>
      <c r="AE54" s="85">
        <f t="shared" si="3"/>
        <v>2190</v>
      </c>
      <c r="AF54" s="85"/>
      <c r="AG54" s="40" t="s">
        <v>53</v>
      </c>
    </row>
    <row r="55" spans="12:33" x14ac:dyDescent="0.15">
      <c r="L55" s="8"/>
      <c r="M55" s="8"/>
      <c r="N55" s="8"/>
      <c r="O55" s="8"/>
      <c r="P55" s="8"/>
      <c r="R55" s="16">
        <v>24</v>
      </c>
      <c r="S55" s="17" t="s">
        <v>51</v>
      </c>
      <c r="T55" s="16">
        <v>480</v>
      </c>
      <c r="U55" s="17" t="s">
        <v>54</v>
      </c>
      <c r="V55" s="78">
        <f t="shared" si="1"/>
        <v>658</v>
      </c>
      <c r="W55" s="79"/>
      <c r="X55" s="31" t="s">
        <v>52</v>
      </c>
      <c r="Y55" s="79">
        <f t="shared" si="0"/>
        <v>685</v>
      </c>
      <c r="Z55" s="79"/>
      <c r="AA55" s="32" t="s">
        <v>53</v>
      </c>
      <c r="AB55" s="84">
        <f t="shared" si="2"/>
        <v>2191</v>
      </c>
      <c r="AC55" s="85"/>
      <c r="AD55" s="39" t="s">
        <v>52</v>
      </c>
      <c r="AE55" s="85">
        <f t="shared" si="3"/>
        <v>2285</v>
      </c>
      <c r="AF55" s="85"/>
      <c r="AG55" s="40" t="s">
        <v>53</v>
      </c>
    </row>
    <row r="56" spans="12:33" x14ac:dyDescent="0.15">
      <c r="L56" s="8"/>
      <c r="M56" s="8"/>
      <c r="N56" s="8"/>
      <c r="O56" s="8"/>
      <c r="P56" s="8"/>
      <c r="R56" s="20">
        <v>25</v>
      </c>
      <c r="S56" s="21" t="s">
        <v>51</v>
      </c>
      <c r="T56" s="20">
        <v>500</v>
      </c>
      <c r="U56" s="21" t="s">
        <v>54</v>
      </c>
      <c r="V56" s="86">
        <f t="shared" si="1"/>
        <v>686</v>
      </c>
      <c r="W56" s="87"/>
      <c r="X56" s="35" t="s">
        <v>52</v>
      </c>
      <c r="Y56" s="87">
        <f t="shared" si="0"/>
        <v>714</v>
      </c>
      <c r="Z56" s="87"/>
      <c r="AA56" s="36" t="s">
        <v>53</v>
      </c>
      <c r="AB56" s="88">
        <f t="shared" si="2"/>
        <v>2286</v>
      </c>
      <c r="AC56" s="89"/>
      <c r="AD56" s="43" t="s">
        <v>52</v>
      </c>
      <c r="AE56" s="89">
        <f t="shared" si="3"/>
        <v>2380</v>
      </c>
      <c r="AF56" s="89"/>
      <c r="AG56" s="44" t="s">
        <v>53</v>
      </c>
    </row>
    <row r="57" spans="12:33" x14ac:dyDescent="0.15">
      <c r="L57" s="8"/>
      <c r="M57" s="8"/>
      <c r="N57" s="8"/>
      <c r="O57" s="8"/>
      <c r="P57" s="8"/>
    </row>
    <row r="58" spans="12:33" x14ac:dyDescent="0.15">
      <c r="L58" s="8"/>
      <c r="M58" s="8"/>
      <c r="N58" s="8"/>
      <c r="O58" s="8"/>
      <c r="P58" s="8"/>
    </row>
    <row r="59" spans="12:33" x14ac:dyDescent="0.15">
      <c r="L59" s="8"/>
      <c r="M59" s="8"/>
      <c r="N59" s="8"/>
      <c r="O59" s="8"/>
      <c r="P59" s="8"/>
    </row>
    <row r="60" spans="12:33" x14ac:dyDescent="0.15">
      <c r="L60" s="8"/>
      <c r="M60" s="8"/>
      <c r="N60" s="8"/>
      <c r="O60" s="8"/>
      <c r="P60" s="8"/>
    </row>
  </sheetData>
  <mergeCells count="119">
    <mergeCell ref="AB30:AG31"/>
    <mergeCell ref="V30:AA31"/>
    <mergeCell ref="AB56:AC56"/>
    <mergeCell ref="AE56:AF56"/>
    <mergeCell ref="V29:AG29"/>
    <mergeCell ref="AB53:AC53"/>
    <mergeCell ref="AE53:AF53"/>
    <mergeCell ref="AB54:AC54"/>
    <mergeCell ref="AE54:AF54"/>
    <mergeCell ref="AB55:AC55"/>
    <mergeCell ref="AE55:AF55"/>
    <mergeCell ref="AB50:AC50"/>
    <mergeCell ref="AE50:AF50"/>
    <mergeCell ref="AB51:AC51"/>
    <mergeCell ref="AE51:AF51"/>
    <mergeCell ref="AB52:AC52"/>
    <mergeCell ref="AE52:AF52"/>
    <mergeCell ref="AB47:AC47"/>
    <mergeCell ref="AE47:AF47"/>
    <mergeCell ref="AB48:AC48"/>
    <mergeCell ref="AE48:AF48"/>
    <mergeCell ref="AB49:AC49"/>
    <mergeCell ref="AE49:AF49"/>
    <mergeCell ref="AB44:AC44"/>
    <mergeCell ref="AE44:AF44"/>
    <mergeCell ref="AB45:AC45"/>
    <mergeCell ref="AE45:AF45"/>
    <mergeCell ref="AB46:AC46"/>
    <mergeCell ref="AE46:AF46"/>
    <mergeCell ref="AB41:AC41"/>
    <mergeCell ref="AE41:AF41"/>
    <mergeCell ref="AB42:AC42"/>
    <mergeCell ref="AE42:AF42"/>
    <mergeCell ref="AB43:AC43"/>
    <mergeCell ref="AE43:AF43"/>
    <mergeCell ref="AB38:AC38"/>
    <mergeCell ref="AE38:AF38"/>
    <mergeCell ref="AB39:AC39"/>
    <mergeCell ref="AE39:AF39"/>
    <mergeCell ref="AB40:AC40"/>
    <mergeCell ref="AE40:AF40"/>
    <mergeCell ref="AB35:AC35"/>
    <mergeCell ref="AE35:AF35"/>
    <mergeCell ref="AB36:AC36"/>
    <mergeCell ref="AE36:AF36"/>
    <mergeCell ref="AB37:AC37"/>
    <mergeCell ref="AE37:AF37"/>
    <mergeCell ref="AB32:AC32"/>
    <mergeCell ref="AE32:AF32"/>
    <mergeCell ref="AB33:AC33"/>
    <mergeCell ref="AE33:AF33"/>
    <mergeCell ref="AB34:AC34"/>
    <mergeCell ref="AE34:AF34"/>
    <mergeCell ref="V56:W56"/>
    <mergeCell ref="Y56:Z56"/>
    <mergeCell ref="D23:E23"/>
    <mergeCell ref="D25:E25"/>
    <mergeCell ref="D27:E27"/>
    <mergeCell ref="H34:J34"/>
    <mergeCell ref="H36:J36"/>
    <mergeCell ref="V53:W53"/>
    <mergeCell ref="Y53:Z53"/>
    <mergeCell ref="V54:W54"/>
    <mergeCell ref="Y54:Z54"/>
    <mergeCell ref="V55:W55"/>
    <mergeCell ref="Y55:Z55"/>
    <mergeCell ref="V50:W50"/>
    <mergeCell ref="Y50:Z50"/>
    <mergeCell ref="V51:W51"/>
    <mergeCell ref="Y51:Z51"/>
    <mergeCell ref="V52:W52"/>
    <mergeCell ref="Y52:Z52"/>
    <mergeCell ref="V47:W47"/>
    <mergeCell ref="Y47:Z47"/>
    <mergeCell ref="V48:W48"/>
    <mergeCell ref="Y48:Z48"/>
    <mergeCell ref="V49:W49"/>
    <mergeCell ref="Y49:Z49"/>
    <mergeCell ref="V44:W44"/>
    <mergeCell ref="Y44:Z44"/>
    <mergeCell ref="V45:W45"/>
    <mergeCell ref="Y45:Z45"/>
    <mergeCell ref="V46:W46"/>
    <mergeCell ref="Y46:Z46"/>
    <mergeCell ref="V41:W41"/>
    <mergeCell ref="Y41:Z41"/>
    <mergeCell ref="V42:W42"/>
    <mergeCell ref="Y42:Z42"/>
    <mergeCell ref="V43:W43"/>
    <mergeCell ref="Y43:Z43"/>
    <mergeCell ref="V38:W38"/>
    <mergeCell ref="Y38:Z38"/>
    <mergeCell ref="V39:W39"/>
    <mergeCell ref="Y39:Z39"/>
    <mergeCell ref="V40:W40"/>
    <mergeCell ref="Y40:Z40"/>
    <mergeCell ref="V35:W35"/>
    <mergeCell ref="Y35:Z35"/>
    <mergeCell ref="V36:W36"/>
    <mergeCell ref="Y36:Z36"/>
    <mergeCell ref="V37:W37"/>
    <mergeCell ref="Y37:Z37"/>
    <mergeCell ref="V32:W32"/>
    <mergeCell ref="Y32:Z32"/>
    <mergeCell ref="V33:W33"/>
    <mergeCell ref="Y33:Z33"/>
    <mergeCell ref="V34:W34"/>
    <mergeCell ref="Y34:Z34"/>
    <mergeCell ref="B39:C39"/>
    <mergeCell ref="H39:I39"/>
    <mergeCell ref="H40:I40"/>
    <mergeCell ref="L40:M40"/>
    <mergeCell ref="R29:U29"/>
    <mergeCell ref="B11:P11"/>
    <mergeCell ref="D15:E15"/>
    <mergeCell ref="D17:E17"/>
    <mergeCell ref="D19:E19"/>
    <mergeCell ref="H38:J38"/>
    <mergeCell ref="R30:U31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7A7D6-84D9-4A82-8D05-FEC9165FD5DC}">
  <dimension ref="A2:T85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2" customWidth="1"/>
    <col min="2" max="7" width="6.7109375" style="2"/>
    <col min="8" max="8" width="6.7109375" style="2" customWidth="1"/>
    <col min="9" max="15" width="6.7109375" style="2"/>
    <col min="16" max="16" width="3.7109375" style="2" customWidth="1"/>
    <col min="17" max="17" width="6.7109375" style="2" customWidth="1"/>
    <col min="18" max="16384" width="6.7109375" style="2"/>
  </cols>
  <sheetData>
    <row r="2" spans="1:16" ht="18.75" x14ac:dyDescent="0.15">
      <c r="B2" s="3" t="s">
        <v>107</v>
      </c>
    </row>
    <row r="5" spans="1:16" x14ac:dyDescent="0.15">
      <c r="A5" s="4"/>
      <c r="B5" s="2" t="s">
        <v>96</v>
      </c>
    </row>
    <row r="6" spans="1:16" x14ac:dyDescent="0.15">
      <c r="A6" s="4"/>
    </row>
    <row r="7" spans="1:16" x14ac:dyDescent="0.15">
      <c r="B7" s="2" t="s">
        <v>94</v>
      </c>
    </row>
    <row r="8" spans="1:16" x14ac:dyDescent="0.15">
      <c r="B8" s="2" t="s">
        <v>95</v>
      </c>
    </row>
    <row r="11" spans="1:16" x14ac:dyDescent="0.15">
      <c r="A11" s="4" t="s">
        <v>34</v>
      </c>
      <c r="B11" s="73" t="s">
        <v>97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3" spans="1:16" x14ac:dyDescent="0.15">
      <c r="B13" s="25" t="s">
        <v>98</v>
      </c>
      <c r="C13" s="26"/>
      <c r="P13" s="45" t="s">
        <v>109</v>
      </c>
    </row>
    <row r="14" spans="1:16" s="24" customFormat="1" ht="9.9499999999999993" customHeight="1" x14ac:dyDescent="0.15"/>
    <row r="15" spans="1:16" ht="15.95" customHeight="1" x14ac:dyDescent="0.15">
      <c r="B15" s="2" t="s">
        <v>102</v>
      </c>
      <c r="D15" s="75">
        <v>2</v>
      </c>
      <c r="E15" s="75"/>
      <c r="F15" s="2" t="s">
        <v>55</v>
      </c>
      <c r="G15"/>
      <c r="H15"/>
      <c r="I15"/>
      <c r="J15"/>
      <c r="K15"/>
      <c r="L15"/>
      <c r="M15"/>
      <c r="N15"/>
      <c r="O15" s="8"/>
    </row>
    <row r="16" spans="1:16" s="24" customFormat="1" ht="9.9499999999999993" customHeight="1" x14ac:dyDescent="0.15">
      <c r="B16" s="8"/>
      <c r="C16" s="8"/>
      <c r="D16" s="8"/>
      <c r="E16" s="8"/>
      <c r="F16" s="8"/>
      <c r="G16" s="8"/>
    </row>
    <row r="17" spans="1:16" ht="15.95" customHeight="1" x14ac:dyDescent="0.15">
      <c r="B17" s="2" t="s">
        <v>58</v>
      </c>
      <c r="D17" s="75">
        <v>8</v>
      </c>
      <c r="E17" s="75"/>
      <c r="F17" s="2" t="s">
        <v>100</v>
      </c>
      <c r="G17" s="7"/>
      <c r="H17" s="8"/>
      <c r="I17" s="8"/>
      <c r="J17" s="8"/>
      <c r="K17" s="8"/>
      <c r="L17" s="8"/>
      <c r="M17" s="8"/>
      <c r="N17" s="8"/>
      <c r="O17" s="8"/>
      <c r="P17" s="8"/>
    </row>
    <row r="18" spans="1:16" s="8" customFormat="1" ht="9.9499999999999993" customHeight="1" x14ac:dyDescent="0.15"/>
    <row r="19" spans="1:16" ht="15.95" customHeight="1" x14ac:dyDescent="0.15">
      <c r="B19" s="2" t="s">
        <v>40</v>
      </c>
      <c r="D19" s="95">
        <f>ROUNDUP((D15/1000)*1825*((100+D17)/100)*1,3)</f>
        <v>3.9420000000000002</v>
      </c>
      <c r="E19" s="95"/>
      <c r="F19" s="2" t="s">
        <v>103</v>
      </c>
    </row>
    <row r="20" spans="1:16" x14ac:dyDescent="0.15">
      <c r="D20" s="12"/>
      <c r="E20" s="12"/>
    </row>
    <row r="21" spans="1:16" x14ac:dyDescent="0.15">
      <c r="B21" s="27" t="s">
        <v>99</v>
      </c>
      <c r="C21" s="28"/>
      <c r="P21" s="45" t="s">
        <v>110</v>
      </c>
    </row>
    <row r="22" spans="1:16" s="24" customFormat="1" ht="9.9499999999999993" customHeight="1" x14ac:dyDescent="0.15"/>
    <row r="23" spans="1:16" ht="15.95" customHeight="1" x14ac:dyDescent="0.15">
      <c r="B23" s="2" t="s">
        <v>112</v>
      </c>
      <c r="D23" s="75">
        <v>3</v>
      </c>
      <c r="E23" s="75"/>
      <c r="F23" s="2" t="s">
        <v>55</v>
      </c>
      <c r="G23"/>
      <c r="H23"/>
      <c r="I23"/>
      <c r="J23"/>
      <c r="K23"/>
      <c r="L23"/>
      <c r="M23"/>
      <c r="N23"/>
      <c r="O23" s="8"/>
    </row>
    <row r="24" spans="1:16" s="24" customFormat="1" ht="9.9499999999999993" customHeight="1" x14ac:dyDescent="0.15">
      <c r="B24" s="8"/>
      <c r="C24" s="8"/>
      <c r="D24" s="8"/>
      <c r="E24" s="8"/>
      <c r="F24" s="8"/>
      <c r="G24" s="8"/>
    </row>
    <row r="25" spans="1:16" ht="15.95" customHeight="1" x14ac:dyDescent="0.15">
      <c r="B25" s="2" t="s">
        <v>64</v>
      </c>
      <c r="D25" s="75">
        <v>8</v>
      </c>
      <c r="E25" s="75"/>
      <c r="F25" s="2" t="s">
        <v>100</v>
      </c>
      <c r="G25" s="7"/>
      <c r="H25" s="8"/>
      <c r="I25" s="8"/>
      <c r="J25" s="8"/>
      <c r="K25" s="8"/>
      <c r="L25" s="8"/>
      <c r="M25" s="8"/>
      <c r="N25" s="8"/>
      <c r="O25" s="8"/>
      <c r="P25" s="8"/>
    </row>
    <row r="26" spans="1:16" s="8" customFormat="1" ht="9.9499999999999993" customHeight="1" x14ac:dyDescent="0.15"/>
    <row r="27" spans="1:16" ht="15.95" customHeight="1" x14ac:dyDescent="0.15">
      <c r="B27" s="2" t="s">
        <v>65</v>
      </c>
      <c r="D27" s="95">
        <f>ROUNDUP((D23/1000)*1825*((100+D25)/100)*1,3)</f>
        <v>5.9130000000000003</v>
      </c>
      <c r="E27" s="95"/>
      <c r="F27" s="2" t="s">
        <v>104</v>
      </c>
    </row>
    <row r="28" spans="1:16" x14ac:dyDescent="0.15">
      <c r="D28" s="12"/>
      <c r="E28" s="12"/>
    </row>
    <row r="30" spans="1:16" x14ac:dyDescent="0.15">
      <c r="A30" s="4" t="s">
        <v>34</v>
      </c>
      <c r="B30" s="2" t="s">
        <v>61</v>
      </c>
    </row>
    <row r="32" spans="1:16" x14ac:dyDescent="0.15">
      <c r="B32" s="2" t="s">
        <v>41</v>
      </c>
      <c r="H32"/>
      <c r="I32"/>
      <c r="J32"/>
      <c r="K32"/>
    </row>
    <row r="33" spans="1:17" x14ac:dyDescent="0.15">
      <c r="H33" s="23"/>
      <c r="I33" s="23"/>
      <c r="J33" s="23"/>
    </row>
    <row r="34" spans="1:17" ht="15.95" customHeight="1" x14ac:dyDescent="0.15">
      <c r="B34" s="25" t="s">
        <v>101</v>
      </c>
      <c r="C34" s="26"/>
      <c r="H34" s="75">
        <v>100</v>
      </c>
      <c r="I34" s="75"/>
      <c r="J34" s="75"/>
      <c r="K34" s="2" t="s">
        <v>42</v>
      </c>
    </row>
    <row r="35" spans="1:17" x14ac:dyDescent="0.15">
      <c r="H35" s="22"/>
      <c r="I35" s="22"/>
      <c r="J35" s="22"/>
    </row>
    <row r="36" spans="1:17" ht="15.95" customHeight="1" x14ac:dyDescent="0.15">
      <c r="B36" s="27" t="s">
        <v>99</v>
      </c>
      <c r="C36" s="28"/>
      <c r="H36" s="75">
        <v>100</v>
      </c>
      <c r="I36" s="75"/>
      <c r="J36" s="75"/>
      <c r="K36" s="2" t="s">
        <v>42</v>
      </c>
    </row>
    <row r="38" spans="1:17" ht="15.95" customHeight="1" x14ac:dyDescent="0.15">
      <c r="B38" s="2" t="s">
        <v>43</v>
      </c>
      <c r="H38" s="77">
        <f>ROUNDUP((H34*D19)+(H36*D27),1)</f>
        <v>985.5</v>
      </c>
      <c r="I38" s="77"/>
      <c r="J38" s="77"/>
      <c r="K38" s="2" t="s">
        <v>44</v>
      </c>
    </row>
    <row r="39" spans="1:17" x14ac:dyDescent="0.15">
      <c r="B39" s="67" t="s">
        <v>45</v>
      </c>
      <c r="C39" s="67"/>
      <c r="F39" s="8"/>
      <c r="H39" s="67" t="s">
        <v>45</v>
      </c>
      <c r="I39" s="67"/>
      <c r="J39" s="8"/>
      <c r="K39" s="8"/>
    </row>
    <row r="40" spans="1:17" ht="15.95" customHeight="1" x14ac:dyDescent="0.15">
      <c r="B40" s="10" t="s">
        <v>105</v>
      </c>
      <c r="C40" s="10"/>
      <c r="D40" s="10"/>
      <c r="E40" s="10"/>
      <c r="F40" s="10"/>
      <c r="G40" s="10"/>
      <c r="H40" s="68">
        <f>ROUNDUP(H38/25,0)</f>
        <v>40</v>
      </c>
      <c r="I40" s="68"/>
      <c r="J40" s="10" t="s">
        <v>106</v>
      </c>
      <c r="K40" s="10"/>
      <c r="L40" s="69">
        <f>H40*25</f>
        <v>1000</v>
      </c>
      <c r="M40" s="70"/>
      <c r="N40" s="10" t="s">
        <v>44</v>
      </c>
    </row>
    <row r="41" spans="1:17" x14ac:dyDescent="0.15">
      <c r="H41" s="8"/>
      <c r="I41" s="8"/>
      <c r="J41" s="8"/>
    </row>
    <row r="42" spans="1:17" x14ac:dyDescent="0.15">
      <c r="H42" s="8"/>
      <c r="I42" s="8"/>
      <c r="J42" s="8"/>
    </row>
    <row r="43" spans="1:17" x14ac:dyDescent="0.15">
      <c r="L43" s="8"/>
      <c r="M43" s="8"/>
      <c r="N43" s="8"/>
      <c r="O43" s="8"/>
      <c r="P43" s="8"/>
    </row>
    <row r="44" spans="1:17" x14ac:dyDescent="0.15">
      <c r="A44" s="4" t="s">
        <v>34</v>
      </c>
      <c r="B44" s="47" t="s">
        <v>113</v>
      </c>
      <c r="C44" s="47"/>
      <c r="D44" s="47"/>
      <c r="E44" s="47"/>
      <c r="F44" s="47"/>
      <c r="G44" s="47"/>
      <c r="H44" s="47"/>
      <c r="I44" s="47"/>
      <c r="L44" s="8"/>
      <c r="M44" s="8"/>
      <c r="N44" s="8"/>
      <c r="O44" s="8"/>
      <c r="P44" s="8"/>
    </row>
    <row r="45" spans="1:17" x14ac:dyDescent="0.15">
      <c r="A45" s="49"/>
      <c r="B45" s="47"/>
      <c r="C45" s="47"/>
      <c r="D45" s="47"/>
      <c r="E45" s="47"/>
      <c r="F45" s="47"/>
      <c r="G45" s="47"/>
      <c r="H45" s="47"/>
      <c r="I45" s="47"/>
      <c r="L45" s="8"/>
      <c r="M45" s="8"/>
      <c r="N45" s="8"/>
      <c r="O45" s="8"/>
      <c r="P45" s="8"/>
      <c r="Q45" s="8"/>
    </row>
    <row r="46" spans="1:17" x14ac:dyDescent="0.15">
      <c r="A46" s="47"/>
      <c r="B46" s="57" t="s">
        <v>118</v>
      </c>
      <c r="C46" s="47"/>
      <c r="D46" s="47"/>
      <c r="E46" s="47"/>
      <c r="F46" s="47"/>
      <c r="G46" s="47"/>
      <c r="H46" s="47"/>
      <c r="I46" s="47"/>
      <c r="L46" s="8"/>
      <c r="M46" s="8"/>
      <c r="N46" s="8"/>
      <c r="O46" s="8"/>
      <c r="P46" s="8"/>
      <c r="Q46" s="8"/>
    </row>
    <row r="47" spans="1:17" x14ac:dyDescent="0.15">
      <c r="A47" s="47"/>
      <c r="B47" s="47"/>
      <c r="C47" s="47"/>
      <c r="D47" s="47"/>
      <c r="E47" s="47"/>
      <c r="F47" s="47"/>
      <c r="G47" s="47"/>
      <c r="H47" s="47"/>
      <c r="I47" s="47"/>
      <c r="L47" s="8"/>
      <c r="M47" s="8"/>
      <c r="N47" s="8"/>
      <c r="O47" s="8"/>
      <c r="P47" s="8"/>
      <c r="Q47" s="8"/>
    </row>
    <row r="48" spans="1:17" x14ac:dyDescent="0.15">
      <c r="A48" s="47"/>
      <c r="B48" s="47" t="s">
        <v>114</v>
      </c>
      <c r="C48" s="47"/>
      <c r="D48" s="47"/>
      <c r="E48" s="47"/>
      <c r="F48" s="47"/>
      <c r="G48" s="47"/>
      <c r="H48" s="47"/>
      <c r="I48" s="47"/>
      <c r="L48" s="8"/>
      <c r="M48" s="8"/>
      <c r="N48" s="8"/>
      <c r="O48" s="8"/>
      <c r="P48" s="8"/>
      <c r="Q48" s="8"/>
    </row>
    <row r="49" spans="1:20" x14ac:dyDescent="0.15">
      <c r="A49" s="47"/>
      <c r="B49" s="105" t="s">
        <v>117</v>
      </c>
      <c r="C49" s="47"/>
      <c r="D49" s="47"/>
      <c r="E49" s="47"/>
      <c r="F49" s="47"/>
      <c r="G49" s="47"/>
      <c r="H49" s="47"/>
      <c r="I49" s="47"/>
      <c r="L49" s="8"/>
      <c r="M49" s="8"/>
      <c r="N49" s="8"/>
      <c r="O49" s="8"/>
      <c r="P49" s="8"/>
      <c r="Q49" s="8"/>
    </row>
    <row r="50" spans="1:20" x14ac:dyDescent="0.15">
      <c r="A50" s="47"/>
      <c r="B50" s="105"/>
      <c r="C50" s="47"/>
      <c r="D50" s="47"/>
      <c r="E50" s="47"/>
      <c r="F50" s="47"/>
      <c r="G50" s="47"/>
      <c r="H50" s="47"/>
      <c r="I50" s="47"/>
      <c r="L50" s="8"/>
      <c r="M50" s="8"/>
      <c r="N50" s="8"/>
      <c r="O50" s="8"/>
      <c r="P50" s="8"/>
      <c r="Q50" s="8"/>
    </row>
    <row r="51" spans="1:20" x14ac:dyDescent="0.15">
      <c r="A51" s="47"/>
      <c r="B51" s="47" t="s">
        <v>115</v>
      </c>
      <c r="C51" s="47"/>
      <c r="D51" s="47"/>
      <c r="E51" s="47"/>
      <c r="F51" s="47"/>
      <c r="G51" s="47"/>
      <c r="H51" s="47"/>
      <c r="I51" s="47"/>
      <c r="L51" s="8"/>
      <c r="M51" s="8"/>
      <c r="N51" s="8"/>
      <c r="O51" s="8"/>
      <c r="P51" s="8"/>
      <c r="Q51" s="8"/>
    </row>
    <row r="52" spans="1:20" x14ac:dyDescent="0.15">
      <c r="B52" s="105" t="s">
        <v>116</v>
      </c>
      <c r="L52" s="8"/>
      <c r="M52" s="8"/>
      <c r="N52" s="8"/>
      <c r="O52" s="8"/>
      <c r="P52" s="8"/>
      <c r="Q52" s="8"/>
    </row>
    <row r="53" spans="1:20" x14ac:dyDescent="0.15">
      <c r="L53" s="8"/>
      <c r="M53" s="8"/>
      <c r="N53" s="8"/>
      <c r="O53" s="8"/>
      <c r="P53" s="8"/>
      <c r="Q53" s="8"/>
    </row>
    <row r="54" spans="1:20" x14ac:dyDescent="0.15">
      <c r="L54" s="8"/>
      <c r="M54" s="8"/>
      <c r="N54" s="8"/>
      <c r="O54" s="8"/>
      <c r="P54" s="8"/>
      <c r="Q54" s="8"/>
    </row>
    <row r="55" spans="1:20" x14ac:dyDescent="0.15">
      <c r="L55" s="8"/>
      <c r="M55" s="8"/>
      <c r="N55" s="8"/>
      <c r="O55" s="8"/>
      <c r="P55" s="8"/>
      <c r="Q55" s="8"/>
    </row>
    <row r="56" spans="1:20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</sheetData>
  <mergeCells count="14">
    <mergeCell ref="H40:I40"/>
    <mergeCell ref="L40:M40"/>
    <mergeCell ref="D27:E27"/>
    <mergeCell ref="H34:J34"/>
    <mergeCell ref="H36:J36"/>
    <mergeCell ref="H38:J38"/>
    <mergeCell ref="B39:C39"/>
    <mergeCell ref="H39:I39"/>
    <mergeCell ref="B11:P11"/>
    <mergeCell ref="D15:E15"/>
    <mergeCell ref="D17:E17"/>
    <mergeCell ref="D19:E19"/>
    <mergeCell ref="D23:E23"/>
    <mergeCell ref="D25:E25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2B1AF-E633-4AA9-8BAB-6D7B593612CA}">
  <dimension ref="A2:T85"/>
  <sheetViews>
    <sheetView view="pageBreakPreview" zoomScale="75" zoomScaleNormal="75" zoomScaleSheetLayoutView="75" workbookViewId="0">
      <selection activeCell="A2" sqref="A2"/>
    </sheetView>
  </sheetViews>
  <sheetFormatPr defaultColWidth="6.7109375" defaultRowHeight="14.25" x14ac:dyDescent="0.15"/>
  <cols>
    <col min="1" max="1" width="3.7109375" style="2" customWidth="1"/>
    <col min="2" max="7" width="6.7109375" style="2"/>
    <col min="8" max="8" width="6.7109375" style="2" customWidth="1"/>
    <col min="9" max="15" width="6.7109375" style="2"/>
    <col min="16" max="16" width="3.7109375" style="2" customWidth="1"/>
    <col min="17" max="17" width="6.7109375" style="2" customWidth="1"/>
    <col min="18" max="16384" width="6.7109375" style="2"/>
  </cols>
  <sheetData>
    <row r="2" spans="1:16" ht="18.75" x14ac:dyDescent="0.15">
      <c r="B2" s="3" t="s">
        <v>108</v>
      </c>
    </row>
    <row r="5" spans="1:16" x14ac:dyDescent="0.15">
      <c r="A5" s="4"/>
      <c r="B5" s="2" t="s">
        <v>96</v>
      </c>
    </row>
    <row r="6" spans="1:16" x14ac:dyDescent="0.15">
      <c r="A6" s="4"/>
    </row>
    <row r="7" spans="1:16" x14ac:dyDescent="0.15">
      <c r="B7" s="2" t="s">
        <v>94</v>
      </c>
    </row>
    <row r="8" spans="1:16" x14ac:dyDescent="0.15">
      <c r="B8" s="2" t="s">
        <v>95</v>
      </c>
    </row>
    <row r="11" spans="1:16" x14ac:dyDescent="0.15">
      <c r="A11" s="4" t="s">
        <v>34</v>
      </c>
      <c r="B11" s="73" t="s">
        <v>97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3" spans="1:16" x14ac:dyDescent="0.15">
      <c r="B13" s="25" t="s">
        <v>98</v>
      </c>
      <c r="C13" s="26"/>
      <c r="P13" s="45" t="s">
        <v>111</v>
      </c>
    </row>
    <row r="14" spans="1:16" s="24" customFormat="1" ht="9.9499999999999993" customHeight="1" x14ac:dyDescent="0.15"/>
    <row r="15" spans="1:16" ht="15.95" customHeight="1" x14ac:dyDescent="0.15">
      <c r="B15" s="2" t="s">
        <v>102</v>
      </c>
      <c r="D15" s="75">
        <v>2</v>
      </c>
      <c r="E15" s="75"/>
      <c r="F15" s="2" t="s">
        <v>55</v>
      </c>
      <c r="G15"/>
      <c r="H15"/>
      <c r="I15"/>
      <c r="J15"/>
      <c r="K15"/>
      <c r="L15"/>
      <c r="M15"/>
      <c r="N15"/>
      <c r="O15" s="8"/>
    </row>
    <row r="16" spans="1:16" s="24" customFormat="1" ht="9.9499999999999993" customHeight="1" x14ac:dyDescent="0.15">
      <c r="B16" s="8"/>
      <c r="C16" s="8"/>
      <c r="D16" s="8"/>
      <c r="E16" s="8"/>
      <c r="F16" s="8"/>
      <c r="G16" s="8"/>
    </row>
    <row r="17" spans="1:16" ht="15.95" customHeight="1" x14ac:dyDescent="0.15">
      <c r="B17" s="2" t="s">
        <v>58</v>
      </c>
      <c r="D17" s="75">
        <v>8</v>
      </c>
      <c r="E17" s="75"/>
      <c r="F17" s="2" t="s">
        <v>100</v>
      </c>
      <c r="G17" s="7"/>
      <c r="H17" s="8"/>
      <c r="I17" s="8"/>
      <c r="J17" s="8"/>
      <c r="K17" s="8"/>
      <c r="L17" s="8"/>
      <c r="M17" s="8"/>
      <c r="N17" s="8"/>
      <c r="O17" s="8"/>
      <c r="P17" s="8"/>
    </row>
    <row r="18" spans="1:16" s="8" customFormat="1" ht="9.9499999999999993" customHeight="1" x14ac:dyDescent="0.15"/>
    <row r="19" spans="1:16" ht="15.95" customHeight="1" x14ac:dyDescent="0.15">
      <c r="B19" s="2" t="s">
        <v>40</v>
      </c>
      <c r="D19" s="95">
        <f>ROUNDUP((D15/1000)*1800*((100+D17)/100)*1,3)</f>
        <v>3.8879999999999999</v>
      </c>
      <c r="E19" s="95"/>
      <c r="F19" s="2" t="s">
        <v>103</v>
      </c>
    </row>
    <row r="20" spans="1:16" x14ac:dyDescent="0.15">
      <c r="D20" s="12"/>
      <c r="E20" s="12"/>
    </row>
    <row r="21" spans="1:16" x14ac:dyDescent="0.15">
      <c r="B21" s="27" t="s">
        <v>99</v>
      </c>
      <c r="C21" s="28"/>
      <c r="P21" s="45" t="s">
        <v>111</v>
      </c>
    </row>
    <row r="22" spans="1:16" s="24" customFormat="1" ht="9.9499999999999993" customHeight="1" x14ac:dyDescent="0.15"/>
    <row r="23" spans="1:16" ht="15.95" customHeight="1" x14ac:dyDescent="0.15">
      <c r="B23" s="2" t="s">
        <v>112</v>
      </c>
      <c r="D23" s="75">
        <v>3</v>
      </c>
      <c r="E23" s="75"/>
      <c r="F23" s="2" t="s">
        <v>55</v>
      </c>
      <c r="G23"/>
      <c r="H23"/>
      <c r="I23"/>
      <c r="J23"/>
      <c r="K23"/>
      <c r="L23"/>
      <c r="M23"/>
      <c r="N23"/>
      <c r="O23" s="8"/>
    </row>
    <row r="24" spans="1:16" s="24" customFormat="1" ht="9.9499999999999993" customHeight="1" x14ac:dyDescent="0.15">
      <c r="B24" s="8"/>
      <c r="C24" s="8"/>
      <c r="D24" s="8"/>
      <c r="E24" s="8"/>
      <c r="F24" s="8"/>
      <c r="G24" s="8"/>
    </row>
    <row r="25" spans="1:16" ht="15.95" customHeight="1" x14ac:dyDescent="0.15">
      <c r="B25" s="2" t="s">
        <v>64</v>
      </c>
      <c r="D25" s="75">
        <v>8</v>
      </c>
      <c r="E25" s="75"/>
      <c r="F25" s="2" t="s">
        <v>100</v>
      </c>
      <c r="G25" s="7"/>
      <c r="H25" s="8"/>
      <c r="I25" s="8"/>
      <c r="J25" s="8"/>
      <c r="K25" s="8"/>
      <c r="L25" s="8"/>
      <c r="M25" s="8"/>
      <c r="N25" s="8"/>
      <c r="O25" s="8"/>
      <c r="P25" s="8"/>
    </row>
    <row r="26" spans="1:16" s="8" customFormat="1" ht="9.9499999999999993" customHeight="1" x14ac:dyDescent="0.15"/>
    <row r="27" spans="1:16" ht="15.95" customHeight="1" x14ac:dyDescent="0.15">
      <c r="B27" s="2" t="s">
        <v>65</v>
      </c>
      <c r="D27" s="95">
        <f>ROUNDUP((D23/1000)*1800*((100+D25)/100)*1,3)</f>
        <v>5.8319999999999999</v>
      </c>
      <c r="E27" s="95"/>
      <c r="F27" s="2" t="s">
        <v>104</v>
      </c>
    </row>
    <row r="28" spans="1:16" x14ac:dyDescent="0.15">
      <c r="D28" s="12"/>
      <c r="E28" s="12"/>
    </row>
    <row r="30" spans="1:16" x14ac:dyDescent="0.15">
      <c r="A30" s="4" t="s">
        <v>34</v>
      </c>
      <c r="B30" s="2" t="s">
        <v>61</v>
      </c>
    </row>
    <row r="32" spans="1:16" x14ac:dyDescent="0.15">
      <c r="B32" s="2" t="s">
        <v>41</v>
      </c>
      <c r="H32"/>
      <c r="I32"/>
      <c r="J32"/>
      <c r="K32"/>
    </row>
    <row r="33" spans="1:17" x14ac:dyDescent="0.15">
      <c r="H33" s="23"/>
      <c r="I33" s="23"/>
      <c r="J33" s="23"/>
    </row>
    <row r="34" spans="1:17" ht="15.95" customHeight="1" x14ac:dyDescent="0.15">
      <c r="B34" s="25" t="s">
        <v>101</v>
      </c>
      <c r="C34" s="26"/>
      <c r="H34" s="75">
        <v>100</v>
      </c>
      <c r="I34" s="75"/>
      <c r="J34" s="75"/>
      <c r="K34" s="2" t="s">
        <v>42</v>
      </c>
    </row>
    <row r="35" spans="1:17" x14ac:dyDescent="0.15">
      <c r="H35" s="22"/>
      <c r="I35" s="22"/>
      <c r="J35" s="22"/>
    </row>
    <row r="36" spans="1:17" ht="15.95" customHeight="1" x14ac:dyDescent="0.15">
      <c r="B36" s="27" t="s">
        <v>99</v>
      </c>
      <c r="C36" s="28"/>
      <c r="H36" s="75">
        <v>100</v>
      </c>
      <c r="I36" s="75"/>
      <c r="J36" s="75"/>
      <c r="K36" s="2" t="s">
        <v>42</v>
      </c>
    </row>
    <row r="38" spans="1:17" ht="15.95" customHeight="1" x14ac:dyDescent="0.15">
      <c r="B38" s="2" t="s">
        <v>43</v>
      </c>
      <c r="H38" s="77">
        <f>ROUNDUP((H34*D19)+(H36*D27),1)</f>
        <v>972</v>
      </c>
      <c r="I38" s="77"/>
      <c r="J38" s="77"/>
      <c r="K38" s="2" t="s">
        <v>44</v>
      </c>
    </row>
    <row r="39" spans="1:17" x14ac:dyDescent="0.15">
      <c r="B39" s="67" t="s">
        <v>45</v>
      </c>
      <c r="C39" s="67"/>
      <c r="F39" s="8"/>
      <c r="H39" s="67" t="s">
        <v>45</v>
      </c>
      <c r="I39" s="67"/>
      <c r="J39" s="8"/>
      <c r="K39" s="8"/>
    </row>
    <row r="40" spans="1:17" ht="15.95" customHeight="1" x14ac:dyDescent="0.15">
      <c r="B40" s="10" t="s">
        <v>105</v>
      </c>
      <c r="C40" s="10"/>
      <c r="D40" s="10"/>
      <c r="E40" s="10"/>
      <c r="F40" s="10"/>
      <c r="G40" s="10"/>
      <c r="H40" s="68">
        <f>ROUNDUP(H38/25,0)</f>
        <v>39</v>
      </c>
      <c r="I40" s="68"/>
      <c r="J40" s="10" t="s">
        <v>106</v>
      </c>
      <c r="K40" s="10"/>
      <c r="L40" s="69">
        <f>H40*25</f>
        <v>975</v>
      </c>
      <c r="M40" s="70"/>
      <c r="N40" s="10" t="s">
        <v>44</v>
      </c>
    </row>
    <row r="41" spans="1:17" x14ac:dyDescent="0.15">
      <c r="H41" s="8"/>
      <c r="I41" s="8"/>
      <c r="J41" s="8"/>
    </row>
    <row r="42" spans="1:17" x14ac:dyDescent="0.15">
      <c r="H42" s="8"/>
      <c r="I42" s="8"/>
      <c r="J42" s="8"/>
    </row>
    <row r="43" spans="1:17" x14ac:dyDescent="0.15">
      <c r="L43" s="8"/>
      <c r="M43" s="8"/>
      <c r="N43" s="8"/>
      <c r="O43" s="8"/>
      <c r="P43" s="8"/>
    </row>
    <row r="44" spans="1:17" x14ac:dyDescent="0.15">
      <c r="A44" s="4" t="s">
        <v>34</v>
      </c>
      <c r="B44" s="47" t="s">
        <v>113</v>
      </c>
      <c r="C44" s="47"/>
      <c r="D44" s="47"/>
      <c r="E44" s="47"/>
      <c r="F44" s="47"/>
      <c r="G44" s="47"/>
      <c r="H44" s="47"/>
      <c r="I44" s="47"/>
      <c r="L44" s="8"/>
      <c r="M44" s="8"/>
      <c r="N44" s="8"/>
      <c r="O44" s="8"/>
      <c r="P44" s="8"/>
    </row>
    <row r="45" spans="1:17" x14ac:dyDescent="0.15">
      <c r="A45" s="49"/>
      <c r="B45" s="47"/>
      <c r="C45" s="47"/>
      <c r="D45" s="47"/>
      <c r="E45" s="47"/>
      <c r="F45" s="47"/>
      <c r="G45" s="47"/>
      <c r="H45" s="47"/>
      <c r="I45" s="47"/>
      <c r="L45" s="8"/>
      <c r="M45" s="8"/>
      <c r="N45" s="8"/>
      <c r="O45" s="8"/>
      <c r="P45" s="8"/>
      <c r="Q45" s="8"/>
    </row>
    <row r="46" spans="1:17" x14ac:dyDescent="0.15">
      <c r="A46" s="47"/>
      <c r="B46" s="57" t="s">
        <v>118</v>
      </c>
      <c r="C46" s="47"/>
      <c r="D46" s="47"/>
      <c r="E46" s="47"/>
      <c r="F46" s="47"/>
      <c r="G46" s="47"/>
      <c r="H46" s="47"/>
      <c r="I46" s="47"/>
      <c r="L46" s="8"/>
      <c r="M46" s="8"/>
      <c r="N46" s="8"/>
      <c r="O46" s="8"/>
      <c r="P46" s="8"/>
      <c r="Q46" s="8"/>
    </row>
    <row r="47" spans="1:17" x14ac:dyDescent="0.15">
      <c r="A47" s="47"/>
      <c r="B47" s="47"/>
      <c r="C47" s="47"/>
      <c r="D47" s="47"/>
      <c r="E47" s="47"/>
      <c r="F47" s="47"/>
      <c r="G47" s="47"/>
      <c r="H47" s="47"/>
      <c r="I47" s="47"/>
      <c r="L47" s="8"/>
      <c r="M47" s="8"/>
      <c r="N47" s="8"/>
      <c r="O47" s="8"/>
      <c r="P47" s="8"/>
      <c r="Q47" s="8"/>
    </row>
    <row r="48" spans="1:17" x14ac:dyDescent="0.15">
      <c r="A48" s="47"/>
      <c r="B48" s="47" t="s">
        <v>114</v>
      </c>
      <c r="C48" s="47"/>
      <c r="D48" s="47"/>
      <c r="E48" s="47"/>
      <c r="F48" s="47"/>
      <c r="G48" s="47"/>
      <c r="H48" s="47"/>
      <c r="I48" s="47"/>
      <c r="L48" s="8"/>
      <c r="M48" s="8"/>
      <c r="N48" s="8"/>
      <c r="O48" s="8"/>
      <c r="P48" s="8"/>
      <c r="Q48" s="8"/>
    </row>
    <row r="49" spans="1:20" x14ac:dyDescent="0.15">
      <c r="A49" s="47"/>
      <c r="B49" s="105" t="s">
        <v>117</v>
      </c>
      <c r="C49" s="47"/>
      <c r="D49" s="47"/>
      <c r="E49" s="47"/>
      <c r="F49" s="47"/>
      <c r="G49" s="47"/>
      <c r="H49" s="47"/>
      <c r="I49" s="47"/>
      <c r="L49" s="8"/>
      <c r="M49" s="8"/>
      <c r="N49" s="8"/>
      <c r="O49" s="8"/>
      <c r="P49" s="8"/>
      <c r="Q49" s="8"/>
    </row>
    <row r="50" spans="1:20" x14ac:dyDescent="0.15">
      <c r="A50" s="47"/>
      <c r="B50" s="105"/>
      <c r="C50" s="47"/>
      <c r="D50" s="47"/>
      <c r="E50" s="47"/>
      <c r="F50" s="47"/>
      <c r="G50" s="47"/>
      <c r="H50" s="47"/>
      <c r="I50" s="47"/>
      <c r="L50" s="8"/>
      <c r="M50" s="8"/>
      <c r="N50" s="8"/>
      <c r="O50" s="8"/>
      <c r="P50" s="8"/>
      <c r="Q50" s="8"/>
    </row>
    <row r="51" spans="1:20" x14ac:dyDescent="0.15">
      <c r="A51" s="47"/>
      <c r="B51" s="47" t="s">
        <v>115</v>
      </c>
      <c r="C51" s="47"/>
      <c r="D51" s="47"/>
      <c r="E51" s="47"/>
      <c r="F51" s="47"/>
      <c r="G51" s="47"/>
      <c r="H51" s="47"/>
      <c r="I51" s="47"/>
      <c r="L51" s="8"/>
      <c r="M51" s="8"/>
      <c r="N51" s="8"/>
      <c r="O51" s="8"/>
      <c r="P51" s="8"/>
      <c r="Q51" s="8"/>
    </row>
    <row r="52" spans="1:20" x14ac:dyDescent="0.15">
      <c r="B52" s="105" t="s">
        <v>116</v>
      </c>
      <c r="L52" s="8"/>
      <c r="M52" s="8"/>
      <c r="N52" s="8"/>
      <c r="O52" s="8"/>
      <c r="P52" s="8"/>
      <c r="Q52" s="8"/>
    </row>
    <row r="53" spans="1:20" x14ac:dyDescent="0.15">
      <c r="L53" s="8"/>
      <c r="M53" s="8"/>
      <c r="N53" s="8"/>
      <c r="O53" s="8"/>
      <c r="P53" s="8"/>
      <c r="Q53" s="8"/>
    </row>
    <row r="54" spans="1:20" customFormat="1" ht="12" x14ac:dyDescent="0.15"/>
    <row r="55" spans="1:20" customFormat="1" ht="12" x14ac:dyDescent="0.15"/>
    <row r="56" spans="1:20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</sheetData>
  <mergeCells count="14">
    <mergeCell ref="B11:P11"/>
    <mergeCell ref="D17:E17"/>
    <mergeCell ref="D19:E19"/>
    <mergeCell ref="L40:M40"/>
    <mergeCell ref="H34:J34"/>
    <mergeCell ref="H36:J36"/>
    <mergeCell ref="H38:J38"/>
    <mergeCell ref="B39:C39"/>
    <mergeCell ref="H39:I39"/>
    <mergeCell ref="D15:E15"/>
    <mergeCell ref="D23:E23"/>
    <mergeCell ref="D25:E25"/>
    <mergeCell ref="D27:E27"/>
    <mergeCell ref="H40:I40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view="pageBreakPreview" zoomScale="75" zoomScaleNormal="75" zoomScaleSheetLayoutView="75" workbookViewId="0">
      <selection activeCell="A2" sqref="A2"/>
    </sheetView>
  </sheetViews>
  <sheetFormatPr defaultColWidth="10.7109375" defaultRowHeight="14.25" x14ac:dyDescent="0.15"/>
  <cols>
    <col min="1" max="1" width="3.7109375" style="47" customWidth="1"/>
    <col min="2" max="2" width="9.140625" style="47" customWidth="1"/>
    <col min="3" max="3" width="6" style="47" customWidth="1"/>
    <col min="4" max="4" width="2.7109375" style="47" customWidth="1"/>
    <col min="5" max="5" width="8.7109375" style="47" customWidth="1"/>
    <col min="6" max="17" width="6" style="47" customWidth="1"/>
    <col min="18" max="18" width="2.7109375" style="47" customWidth="1"/>
    <col min="19" max="19" width="10.7109375" style="47"/>
    <col min="20" max="21" width="10.7109375" style="48"/>
    <col min="22" max="16384" width="10.7109375" style="47"/>
  </cols>
  <sheetData>
    <row r="1" spans="1:8" s="2" customFormat="1" x14ac:dyDescent="0.15"/>
    <row r="2" spans="1:8" s="2" customFormat="1" ht="18.75" x14ac:dyDescent="0.15">
      <c r="B2" s="3" t="s">
        <v>73</v>
      </c>
    </row>
    <row r="3" spans="1:8" s="2" customFormat="1" x14ac:dyDescent="0.15"/>
    <row r="4" spans="1:8" s="2" customFormat="1" x14ac:dyDescent="0.15"/>
    <row r="5" spans="1:8" s="2" customFormat="1" x14ac:dyDescent="0.15">
      <c r="A5" s="4"/>
      <c r="B5" s="2" t="s">
        <v>74</v>
      </c>
    </row>
    <row r="6" spans="1:8" s="2" customFormat="1" ht="16.5" x14ac:dyDescent="0.15">
      <c r="A6" s="4"/>
      <c r="B6" s="2" t="s">
        <v>75</v>
      </c>
    </row>
    <row r="7" spans="1:8" s="2" customFormat="1" x14ac:dyDescent="0.15">
      <c r="A7" s="4"/>
    </row>
    <row r="8" spans="1:8" s="2" customFormat="1" x14ac:dyDescent="0.15">
      <c r="B8" s="2" t="s">
        <v>31</v>
      </c>
    </row>
    <row r="9" spans="1:8" s="2" customFormat="1" x14ac:dyDescent="0.15">
      <c r="B9" s="2" t="s">
        <v>76</v>
      </c>
    </row>
    <row r="10" spans="1:8" s="2" customFormat="1" ht="14.25" customHeight="1" x14ac:dyDescent="0.15"/>
    <row r="11" spans="1:8" ht="14.25" customHeight="1" x14ac:dyDescent="0.15"/>
    <row r="12" spans="1:8" x14ac:dyDescent="0.15">
      <c r="A12" s="49" t="s">
        <v>33</v>
      </c>
      <c r="B12" s="47" t="s">
        <v>82</v>
      </c>
    </row>
    <row r="13" spans="1:8" x14ac:dyDescent="0.15">
      <c r="B13" s="61"/>
      <c r="C13" s="61"/>
      <c r="D13" s="61"/>
      <c r="E13" s="61"/>
      <c r="F13" s="61"/>
      <c r="G13" s="61"/>
      <c r="H13" s="61"/>
    </row>
    <row r="14" spans="1:8" ht="15.95" customHeight="1" x14ac:dyDescent="0.15">
      <c r="B14" s="96" t="s">
        <v>0</v>
      </c>
      <c r="C14" s="98" t="s">
        <v>28</v>
      </c>
      <c r="D14" s="96"/>
      <c r="E14" s="99"/>
      <c r="F14" s="98" t="s">
        <v>83</v>
      </c>
      <c r="G14" s="96"/>
      <c r="H14" s="96"/>
    </row>
    <row r="15" spans="1:8" ht="15.95" customHeight="1" thickBot="1" x14ac:dyDescent="0.2">
      <c r="B15" s="97"/>
      <c r="C15" s="64" t="s">
        <v>16</v>
      </c>
      <c r="D15" s="65" t="s">
        <v>29</v>
      </c>
      <c r="E15" s="66" t="s">
        <v>19</v>
      </c>
      <c r="F15" s="100" t="s">
        <v>21</v>
      </c>
      <c r="G15" s="97"/>
      <c r="H15" s="97"/>
    </row>
    <row r="16" spans="1:8" ht="15.95" customHeight="1" x14ac:dyDescent="0.15">
      <c r="B16" s="62" t="s">
        <v>9</v>
      </c>
      <c r="C16" s="63" t="s">
        <v>17</v>
      </c>
      <c r="D16" s="51" t="s">
        <v>29</v>
      </c>
      <c r="E16" s="62" t="s">
        <v>18</v>
      </c>
      <c r="F16" s="50">
        <v>0.1</v>
      </c>
      <c r="G16" s="51" t="s">
        <v>20</v>
      </c>
      <c r="H16" s="51">
        <v>0.3</v>
      </c>
    </row>
    <row r="17" spans="1:17" ht="15.95" customHeight="1" x14ac:dyDescent="0.15">
      <c r="B17" s="52" t="s">
        <v>10</v>
      </c>
      <c r="C17" s="53" t="s">
        <v>1</v>
      </c>
      <c r="D17" s="51" t="s">
        <v>29</v>
      </c>
      <c r="E17" s="52" t="s">
        <v>18</v>
      </c>
      <c r="F17" s="54">
        <v>0.1</v>
      </c>
      <c r="G17" s="55" t="s">
        <v>20</v>
      </c>
      <c r="H17" s="55">
        <v>0.4</v>
      </c>
    </row>
    <row r="18" spans="1:17" ht="15.95" customHeight="1" x14ac:dyDescent="0.15">
      <c r="B18" s="52" t="s">
        <v>11</v>
      </c>
      <c r="C18" s="53" t="s">
        <v>2</v>
      </c>
      <c r="D18" s="51" t="s">
        <v>29</v>
      </c>
      <c r="E18" s="52" t="s">
        <v>18</v>
      </c>
      <c r="F18" s="54">
        <v>0.1</v>
      </c>
      <c r="G18" s="55" t="s">
        <v>20</v>
      </c>
      <c r="H18" s="55">
        <v>0.5</v>
      </c>
    </row>
    <row r="19" spans="1:17" ht="15.95" customHeight="1" x14ac:dyDescent="0.15">
      <c r="B19" s="52" t="s">
        <v>12</v>
      </c>
      <c r="C19" s="53" t="s">
        <v>3</v>
      </c>
      <c r="D19" s="51" t="s">
        <v>29</v>
      </c>
      <c r="E19" s="52" t="s">
        <v>18</v>
      </c>
      <c r="F19" s="54">
        <v>0.1</v>
      </c>
      <c r="G19" s="55" t="s">
        <v>20</v>
      </c>
      <c r="H19" s="55">
        <v>0.6</v>
      </c>
    </row>
    <row r="20" spans="1:17" ht="15.95" customHeight="1" x14ac:dyDescent="0.15">
      <c r="B20" s="52" t="s">
        <v>13</v>
      </c>
      <c r="C20" s="53" t="s">
        <v>4</v>
      </c>
      <c r="D20" s="51" t="s">
        <v>29</v>
      </c>
      <c r="E20" s="52" t="s">
        <v>18</v>
      </c>
      <c r="F20" s="54">
        <v>0.1</v>
      </c>
      <c r="G20" s="55" t="s">
        <v>20</v>
      </c>
      <c r="H20" s="55">
        <v>0.7</v>
      </c>
    </row>
    <row r="21" spans="1:17" ht="15.95" customHeight="1" x14ac:dyDescent="0.15">
      <c r="B21" s="52" t="s">
        <v>14</v>
      </c>
      <c r="C21" s="53" t="s">
        <v>5</v>
      </c>
      <c r="D21" s="51" t="s">
        <v>29</v>
      </c>
      <c r="E21" s="52" t="s">
        <v>18</v>
      </c>
      <c r="F21" s="54">
        <v>0.1</v>
      </c>
      <c r="G21" s="55" t="s">
        <v>20</v>
      </c>
      <c r="H21" s="55">
        <v>0.8</v>
      </c>
    </row>
    <row r="22" spans="1:17" ht="15.95" customHeight="1" x14ac:dyDescent="0.15">
      <c r="B22" s="52" t="s">
        <v>15</v>
      </c>
      <c r="C22" s="53" t="s">
        <v>6</v>
      </c>
      <c r="D22" s="51" t="s">
        <v>29</v>
      </c>
      <c r="E22" s="52" t="s">
        <v>18</v>
      </c>
      <c r="F22" s="54">
        <v>0.1</v>
      </c>
      <c r="G22" s="55" t="s">
        <v>20</v>
      </c>
      <c r="H22" s="55">
        <v>0.9</v>
      </c>
    </row>
    <row r="23" spans="1:17" ht="15.95" customHeight="1" x14ac:dyDescent="0.15">
      <c r="B23" s="52" t="s">
        <v>8</v>
      </c>
      <c r="C23" s="53" t="s">
        <v>7</v>
      </c>
      <c r="D23" s="51" t="s">
        <v>29</v>
      </c>
      <c r="E23" s="52" t="s">
        <v>18</v>
      </c>
      <c r="F23" s="54">
        <v>0.1</v>
      </c>
      <c r="G23" s="55" t="s">
        <v>20</v>
      </c>
      <c r="H23" s="56">
        <v>1</v>
      </c>
      <c r="I23" s="59" t="s">
        <v>80</v>
      </c>
    </row>
    <row r="26" spans="1:17" x14ac:dyDescent="0.15">
      <c r="A26" s="4" t="s">
        <v>34</v>
      </c>
      <c r="B26" s="73" t="s">
        <v>88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5"/>
      <c r="Q26" s="5"/>
    </row>
    <row r="28" spans="1:17" ht="15.95" customHeight="1" x14ac:dyDescent="0.15">
      <c r="B28" s="47" t="s">
        <v>23</v>
      </c>
      <c r="F28" s="103">
        <v>100</v>
      </c>
      <c r="G28" s="103"/>
      <c r="H28" s="2" t="s">
        <v>42</v>
      </c>
      <c r="K28" s="60"/>
    </row>
    <row r="29" spans="1:17" ht="8.1" customHeight="1" x14ac:dyDescent="0.15"/>
    <row r="30" spans="1:17" ht="15.95" customHeight="1" x14ac:dyDescent="0.15">
      <c r="B30" s="47" t="s">
        <v>84</v>
      </c>
      <c r="F30" s="103">
        <v>0.37</v>
      </c>
      <c r="G30" s="103"/>
      <c r="H30" s="2" t="s">
        <v>35</v>
      </c>
    </row>
    <row r="31" spans="1:17" ht="8.1" customHeight="1" x14ac:dyDescent="0.15"/>
    <row r="32" spans="1:17" ht="15.95" customHeight="1" x14ac:dyDescent="0.15">
      <c r="B32" s="47" t="s">
        <v>24</v>
      </c>
      <c r="F32" s="103">
        <v>16</v>
      </c>
      <c r="G32" s="103"/>
      <c r="H32" s="47" t="s">
        <v>25</v>
      </c>
    </row>
    <row r="33" spans="1:12" ht="8.1" customHeight="1" x14ac:dyDescent="0.15"/>
    <row r="34" spans="1:12" ht="15.95" customHeight="1" x14ac:dyDescent="0.15">
      <c r="B34" s="47" t="s">
        <v>26</v>
      </c>
      <c r="F34" s="103">
        <v>5</v>
      </c>
      <c r="G34" s="103"/>
      <c r="H34" s="47" t="s">
        <v>27</v>
      </c>
    </row>
    <row r="36" spans="1:12" ht="15.95" customHeight="1" x14ac:dyDescent="0.15">
      <c r="B36" s="57" t="s">
        <v>85</v>
      </c>
      <c r="F36" s="104">
        <f>F28*F30*(1+(F32/100))</f>
        <v>42.919999999999995</v>
      </c>
      <c r="G36" s="104"/>
      <c r="H36" s="2" t="s">
        <v>44</v>
      </c>
    </row>
    <row r="37" spans="1:12" ht="8.1" customHeight="1" x14ac:dyDescent="0.15"/>
    <row r="38" spans="1:12" ht="15.95" customHeight="1" x14ac:dyDescent="0.15">
      <c r="B38" s="47" t="s">
        <v>86</v>
      </c>
      <c r="F38" s="101">
        <f>F36/F34</f>
        <v>8.5839999999999996</v>
      </c>
      <c r="G38" s="101"/>
      <c r="H38" s="2" t="s">
        <v>44</v>
      </c>
    </row>
    <row r="39" spans="1:12" ht="8.1" customHeight="1" x14ac:dyDescent="0.15">
      <c r="G39" s="58"/>
    </row>
    <row r="40" spans="1:12" ht="15.95" customHeight="1" x14ac:dyDescent="0.15">
      <c r="B40" s="47" t="s">
        <v>87</v>
      </c>
      <c r="F40" s="102">
        <f>ROUNDUP(F38/4,0)</f>
        <v>3</v>
      </c>
      <c r="G40" s="102"/>
      <c r="H40" s="47" t="s">
        <v>81</v>
      </c>
      <c r="J40" s="69">
        <f>F40*4</f>
        <v>12</v>
      </c>
      <c r="K40" s="70"/>
      <c r="L40" s="10" t="s">
        <v>44</v>
      </c>
    </row>
    <row r="41" spans="1:12" x14ac:dyDescent="0.15">
      <c r="E41" s="1"/>
    </row>
    <row r="42" spans="1:12" x14ac:dyDescent="0.15">
      <c r="E42" s="1"/>
    </row>
    <row r="43" spans="1:12" x14ac:dyDescent="0.15">
      <c r="E43" s="1"/>
    </row>
    <row r="44" spans="1:12" x14ac:dyDescent="0.15">
      <c r="A44" s="4" t="s">
        <v>34</v>
      </c>
      <c r="B44" s="47" t="s">
        <v>22</v>
      </c>
    </row>
    <row r="45" spans="1:12" x14ac:dyDescent="0.15">
      <c r="A45" s="49"/>
    </row>
    <row r="46" spans="1:12" x14ac:dyDescent="0.15">
      <c r="B46" s="57" t="s">
        <v>30</v>
      </c>
    </row>
    <row r="47" spans="1:12" ht="8.1" customHeight="1" x14ac:dyDescent="0.15"/>
    <row r="48" spans="1:12" x14ac:dyDescent="0.15">
      <c r="B48" s="47" t="s">
        <v>89</v>
      </c>
    </row>
    <row r="49" spans="2:2" ht="8.1" customHeight="1" x14ac:dyDescent="0.15"/>
    <row r="50" spans="2:2" x14ac:dyDescent="0.15">
      <c r="B50" s="47" t="s">
        <v>90</v>
      </c>
    </row>
    <row r="52" spans="2:2" x14ac:dyDescent="0.15">
      <c r="B52" s="57" t="s">
        <v>118</v>
      </c>
    </row>
    <row r="53" spans="2:2" ht="8.1" customHeight="1" x14ac:dyDescent="0.15"/>
    <row r="54" spans="2:2" x14ac:dyDescent="0.15">
      <c r="B54" s="47" t="s">
        <v>91</v>
      </c>
    </row>
    <row r="55" spans="2:2" ht="8.1" customHeight="1" x14ac:dyDescent="0.15"/>
    <row r="56" spans="2:2" x14ac:dyDescent="0.15">
      <c r="B56" s="47" t="s">
        <v>92</v>
      </c>
    </row>
  </sheetData>
  <mergeCells count="13">
    <mergeCell ref="J40:K40"/>
    <mergeCell ref="F40:G40"/>
    <mergeCell ref="F28:G28"/>
    <mergeCell ref="F30:G30"/>
    <mergeCell ref="F32:G32"/>
    <mergeCell ref="F34:G34"/>
    <mergeCell ref="F36:G36"/>
    <mergeCell ref="B14:B15"/>
    <mergeCell ref="C14:E14"/>
    <mergeCell ref="F14:H14"/>
    <mergeCell ref="F15:H15"/>
    <mergeCell ref="F38:G38"/>
    <mergeCell ref="B26:O26"/>
  </mergeCells>
  <phoneticPr fontId="1"/>
  <pageMargins left="0.39370078740157483" right="0.39370078740157483" top="0.51181102362204722" bottom="0.51181102362204722" header="0.31496062992125984" footer="0.31496062992125984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CSクリアー</vt:lpstr>
      <vt:lpstr>CSモルタル_PS</vt:lpstr>
      <vt:lpstr>CSモルタル_100P</vt:lpstr>
      <vt:lpstr>CSポリマー</vt:lpstr>
      <vt:lpstr>CSクリアー!Print_Area</vt:lpstr>
      <vt:lpstr>CSポリマー!Print_Area</vt:lpstr>
      <vt:lpstr>CSモルタル_100P!Print_Area</vt:lpstr>
      <vt:lpstr>CSモルタル_PS!Print_Area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谷村成</cp:lastModifiedBy>
  <cp:lastPrinted>2023-04-13T03:06:30Z</cp:lastPrinted>
  <dcterms:created xsi:type="dcterms:W3CDTF">2019-03-19T05:46:39Z</dcterms:created>
  <dcterms:modified xsi:type="dcterms:W3CDTF">2023-04-13T03:14:04Z</dcterms:modified>
</cp:coreProperties>
</file>